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d03\Documents\"/>
    </mc:Choice>
  </mc:AlternateContent>
  <bookViews>
    <workbookView xWindow="0" yWindow="0" windowWidth="16665" windowHeight="7965"/>
  </bookViews>
  <sheets>
    <sheet name="Tabelle1" sheetId="1" r:id="rId1"/>
  </sheets>
  <definedNames>
    <definedName name="_xlnm._FilterDatabase" localSheetId="0" hidden="1">Tabelle1!$A$1:$T$67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5" i="1" l="1"/>
  <c r="AA26" i="1"/>
  <c r="AA25" i="1"/>
  <c r="Z44" i="1" l="1"/>
  <c r="Y37" i="1"/>
  <c r="Y36" i="1"/>
  <c r="Y35" i="1"/>
  <c r="Y34" i="1"/>
  <c r="Y33" i="1"/>
  <c r="Y39" i="1"/>
  <c r="Y41" i="1"/>
  <c r="Y40" i="1"/>
  <c r="Y19" i="1" l="1"/>
  <c r="Z17" i="1"/>
  <c r="Z18" i="1"/>
  <c r="AA18" i="1" s="1"/>
  <c r="N26" i="1"/>
  <c r="K26" i="1"/>
  <c r="L26" i="1" s="1"/>
  <c r="N27" i="1"/>
  <c r="K27" i="1"/>
  <c r="L27" i="1" s="1"/>
  <c r="AA17" i="1" l="1"/>
  <c r="Q26" i="1"/>
  <c r="Q27" i="1"/>
  <c r="N3" i="1"/>
  <c r="N8" i="1"/>
  <c r="N24" i="1"/>
  <c r="N23" i="1"/>
  <c r="N36" i="1"/>
  <c r="N5" i="1"/>
  <c r="Z16" i="1"/>
  <c r="AA16" i="1" s="1"/>
  <c r="Z15" i="1"/>
  <c r="AA15" i="1" s="1"/>
  <c r="AA23" i="1" l="1"/>
  <c r="AA24" i="1"/>
  <c r="AA22" i="1"/>
  <c r="X24" i="1"/>
  <c r="X23" i="1"/>
  <c r="X22" i="1"/>
  <c r="X26" i="1" l="1"/>
  <c r="Z20" i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3" i="1"/>
  <c r="Z19" i="1" l="1"/>
  <c r="AA3" i="1"/>
  <c r="O55" i="1"/>
  <c r="N67" i="1"/>
  <c r="P55" i="1"/>
  <c r="R55" i="1"/>
  <c r="K6" i="1"/>
  <c r="L6" i="1" s="1"/>
  <c r="K10" i="1"/>
  <c r="L10" i="1" s="1"/>
  <c r="K51" i="1"/>
  <c r="L51" i="1" s="1"/>
  <c r="K31" i="1"/>
  <c r="L31" i="1" s="1"/>
  <c r="K45" i="1"/>
  <c r="L45" i="1" s="1"/>
  <c r="K14" i="1"/>
  <c r="L14" i="1" s="1"/>
  <c r="K40" i="1"/>
  <c r="L40" i="1" s="1"/>
  <c r="K11" i="1"/>
  <c r="L11" i="1" s="1"/>
  <c r="K48" i="1"/>
  <c r="L48" i="1" s="1"/>
  <c r="K49" i="1"/>
  <c r="L49" i="1" s="1"/>
  <c r="K21" i="1"/>
  <c r="L21" i="1" s="1"/>
  <c r="K52" i="1"/>
  <c r="L52" i="1" s="1"/>
  <c r="K28" i="1"/>
  <c r="L28" i="1" s="1"/>
  <c r="K39" i="1"/>
  <c r="L39" i="1" s="1"/>
  <c r="K18" i="1"/>
  <c r="L18" i="1" s="1"/>
  <c r="K41" i="1"/>
  <c r="L41" i="1" s="1"/>
  <c r="K15" i="1"/>
  <c r="L15" i="1" s="1"/>
  <c r="K13" i="1"/>
  <c r="L13" i="1" s="1"/>
  <c r="K32" i="1"/>
  <c r="L32" i="1" s="1"/>
  <c r="K22" i="1"/>
  <c r="L22" i="1" s="1"/>
  <c r="K17" i="1"/>
  <c r="L17" i="1" s="1"/>
  <c r="K4" i="1"/>
  <c r="L4" i="1" s="1"/>
  <c r="K9" i="1"/>
  <c r="L9" i="1" s="1"/>
  <c r="K3" i="1"/>
  <c r="L3" i="1" s="1"/>
  <c r="K25" i="1"/>
  <c r="L25" i="1" s="1"/>
  <c r="K29" i="1"/>
  <c r="L29" i="1" s="1"/>
  <c r="K50" i="1"/>
  <c r="L50" i="1" s="1"/>
  <c r="K24" i="1"/>
  <c r="L24" i="1" s="1"/>
  <c r="K19" i="1"/>
  <c r="L19" i="1" s="1"/>
  <c r="K42" i="1"/>
  <c r="L42" i="1" s="1"/>
  <c r="K35" i="1"/>
  <c r="L35" i="1" s="1"/>
  <c r="K34" i="1"/>
  <c r="L34" i="1" s="1"/>
  <c r="K47" i="1"/>
  <c r="L47" i="1" s="1"/>
  <c r="K2" i="1"/>
  <c r="L2" i="1" s="1"/>
  <c r="K23" i="1"/>
  <c r="L23" i="1" s="1"/>
  <c r="K7" i="1"/>
  <c r="L7" i="1" s="1"/>
  <c r="K8" i="1"/>
  <c r="L8" i="1" s="1"/>
  <c r="K33" i="1"/>
  <c r="L33" i="1" s="1"/>
  <c r="K43" i="1"/>
  <c r="L43" i="1" s="1"/>
  <c r="K20" i="1"/>
  <c r="L20" i="1" s="1"/>
  <c r="K30" i="1"/>
  <c r="L30" i="1" s="1"/>
  <c r="K37" i="1"/>
  <c r="L37" i="1" s="1"/>
  <c r="Q37" i="1" s="1"/>
  <c r="K12" i="1"/>
  <c r="L12" i="1" s="1"/>
  <c r="K16" i="1"/>
  <c r="L16" i="1" s="1"/>
  <c r="K46" i="1"/>
  <c r="L46" i="1" s="1"/>
  <c r="K36" i="1"/>
  <c r="L36" i="1" s="1"/>
  <c r="Q36" i="1" s="1"/>
  <c r="K38" i="1"/>
  <c r="L38" i="1" s="1"/>
  <c r="K5" i="1"/>
  <c r="L5" i="1" s="1"/>
  <c r="Q5" i="1" s="1"/>
  <c r="K55" i="1"/>
  <c r="K44" i="1"/>
  <c r="L44" i="1" s="1"/>
  <c r="N6" i="1"/>
  <c r="N10" i="1"/>
  <c r="N51" i="1"/>
  <c r="N31" i="1"/>
  <c r="N45" i="1"/>
  <c r="N14" i="1"/>
  <c r="N40" i="1"/>
  <c r="N11" i="1"/>
  <c r="N48" i="1"/>
  <c r="N21" i="1"/>
  <c r="N28" i="1"/>
  <c r="N18" i="1"/>
  <c r="N41" i="1"/>
  <c r="N15" i="1"/>
  <c r="N13" i="1"/>
  <c r="N32" i="1"/>
  <c r="N22" i="1"/>
  <c r="N9" i="1"/>
  <c r="N25" i="1"/>
  <c r="N29" i="1"/>
  <c r="N19" i="1"/>
  <c r="N42" i="1"/>
  <c r="N34" i="1"/>
  <c r="N2" i="1"/>
  <c r="N7" i="1"/>
  <c r="N43" i="1"/>
  <c r="N20" i="1"/>
  <c r="N12" i="1"/>
  <c r="N16" i="1"/>
  <c r="N46" i="1"/>
  <c r="N38" i="1"/>
  <c r="N44" i="1"/>
  <c r="V5" i="1"/>
  <c r="V6" i="1"/>
  <c r="V4" i="1"/>
  <c r="V3" i="1"/>
  <c r="Z34" i="1" l="1"/>
  <c r="Z33" i="1"/>
  <c r="Z35" i="1"/>
  <c r="Z36" i="1"/>
  <c r="Z37" i="1"/>
  <c r="Q4" i="1"/>
  <c r="Q12" i="1"/>
  <c r="Q17" i="1"/>
  <c r="Q14" i="1"/>
  <c r="N55" i="1"/>
  <c r="N56" i="1" s="1"/>
  <c r="N57" i="1" s="1"/>
  <c r="Q16" i="1"/>
  <c r="Q8" i="1"/>
  <c r="Q2" i="1"/>
  <c r="Q42" i="1"/>
  <c r="Q29" i="1"/>
  <c r="Q32" i="1"/>
  <c r="Q18" i="1"/>
  <c r="Q21" i="1"/>
  <c r="Q31" i="1"/>
  <c r="Q38" i="1"/>
  <c r="Q20" i="1"/>
  <c r="Q47" i="1"/>
  <c r="Q25" i="1"/>
  <c r="Q13" i="1"/>
  <c r="Q49" i="1"/>
  <c r="Q51" i="1"/>
  <c r="Q44" i="1"/>
  <c r="Q43" i="1"/>
  <c r="Q7" i="1"/>
  <c r="Q34" i="1"/>
  <c r="Q24" i="1"/>
  <c r="Q3" i="1"/>
  <c r="Q22" i="1"/>
  <c r="Q15" i="1"/>
  <c r="Q28" i="1"/>
  <c r="Q48" i="1"/>
  <c r="Q10" i="1"/>
  <c r="Q39" i="1"/>
  <c r="Q46" i="1"/>
  <c r="Q30" i="1"/>
  <c r="Q33" i="1"/>
  <c r="Q23" i="1"/>
  <c r="Q35" i="1"/>
  <c r="Q50" i="1"/>
  <c r="Q9" i="1"/>
  <c r="Q41" i="1"/>
  <c r="Q52" i="1"/>
  <c r="Q11" i="1"/>
  <c r="Q45" i="1"/>
  <c r="Q6" i="1"/>
  <c r="Q19" i="1"/>
  <c r="Q40" i="1"/>
  <c r="L55" i="1"/>
  <c r="V7" i="1"/>
  <c r="Z38" i="1" l="1"/>
  <c r="Z46" i="1" s="1"/>
  <c r="Y38" i="1"/>
  <c r="Q55" i="1"/>
  <c r="Q57" i="1" s="1"/>
  <c r="Q67" i="1" s="1"/>
  <c r="R67" i="1" s="1"/>
  <c r="Y42" i="1" l="1"/>
  <c r="Y46" i="1"/>
  <c r="Z48" i="1" s="1"/>
  <c r="Z49" i="1" s="1"/>
</calcChain>
</file>

<file path=xl/comments1.xml><?xml version="1.0" encoding="utf-8"?>
<comments xmlns="http://schemas.openxmlformats.org/spreadsheetml/2006/main">
  <authors>
    <author>Horning Dieter</author>
  </authors>
  <commentList>
    <comment ref="AD3" authorId="0" shapeId="0">
      <text>
        <r>
          <rPr>
            <b/>
            <sz val="9"/>
            <color indexed="81"/>
            <rFont val="Segoe UI"/>
            <family val="2"/>
          </rPr>
          <t>Horning Dieter:</t>
        </r>
        <r>
          <rPr>
            <sz val="9"/>
            <color indexed="81"/>
            <rFont val="Segoe UI"/>
            <family val="2"/>
          </rPr>
          <t xml:space="preserve">
Top1:1Appartement für 3 Personen (1 Doppelzimmer, 1 Einzelzimmer und extra Wohnküche)
Mit 2xDusche/WC, Fön, Telefon, SAT. TV, Balkon
Top2:1Appartement für 4 Personen (1 Doppelzimmer und 1 Schlafsofa für 2  i.d. Wohnküche)
Mit Dusche/WC, Fön, Telefon, SAT. TV, Balkon
Top3:1Appartement für 4 Personen (2 Doppelzimmer und extra Wohnküche)
Mit 2xDusche/WC, Fön, Telefon, SAT. TV, Balkon
Top4:1Appartement für 2 Personen (1 Doppelzimmer und extra Wohnküche)
Mit Dusche/WC, Fön, Telefon, SAT. TV, Balkon
Top5:1Appartement für 6 Personen (1 Doppelzimmer, 1 Vierbettzimmer und extra Wohnküche)
Mit 2xDusche/WC, Fön, Telefon, SAT. TV, Balkon
Top6:1Appartement für 2 Personen (1 Doppelzimmer und extra Wohnküche)
Mit Dusche/WC, Fön, Telefon, SAT. TV, Balkon
Top7:1Appartement für 4-5 Person (1 Dreibettzimmer und 1 Schlafsofa für 2 i.d. Wohnküche)
Mit Dusche/WC, Fön, Telefon, SAT. TV, kein Balkon
Top8: 1Appartement für 4-5 Person (1 Dreibettzimmer und 1 Schlafsofa für 2 i.d. Wohnküche)
Mit Dusche/WC, Fön, Telefon, SAT. TV, Balkon
Top9: 1Appartement für 7 Person (2 Dreibettzimmer und 1 Schlafsofa für 1 i.d. Wohnküche)
zum Preis von  zum Preis von € 50,00 pro Person und Tag mit Halbpension (ab 15 Jahre)
€ 42,00 pro Person und Tag mit Halbpension (bis 14 Jahre)
Pro 20 Personen 1 Freiplatz!!!!</t>
        </r>
      </text>
    </comment>
  </commentList>
</comments>
</file>

<file path=xl/sharedStrings.xml><?xml version="1.0" encoding="utf-8"?>
<sst xmlns="http://schemas.openxmlformats.org/spreadsheetml/2006/main" count="483" uniqueCount="131">
  <si>
    <t>Rolle</t>
  </si>
  <si>
    <t>Name</t>
  </si>
  <si>
    <t>Jahrgang</t>
  </si>
  <si>
    <t>Startnummer (Training)</t>
  </si>
  <si>
    <t>In/Out</t>
  </si>
  <si>
    <t>Racer</t>
  </si>
  <si>
    <t>Mirco Ludwig</t>
  </si>
  <si>
    <t>In</t>
  </si>
  <si>
    <t>Felix Kimpel</t>
  </si>
  <si>
    <t>Pauline Kimpel</t>
  </si>
  <si>
    <t>In (?)</t>
  </si>
  <si>
    <t>Maja Schilling</t>
  </si>
  <si>
    <t>Moritz Krämer</t>
  </si>
  <si>
    <t>Paula Krämer</t>
  </si>
  <si>
    <t>Josef Gutmann</t>
  </si>
  <si>
    <t>Anna Seger</t>
  </si>
  <si>
    <t>Wilson Klausmann</t>
  </si>
  <si>
    <t>Patrick Bolle</t>
  </si>
  <si>
    <t>Finja Mangler</t>
  </si>
  <si>
    <t>Tim Behringer</t>
  </si>
  <si>
    <t>Lilly Roser</t>
  </si>
  <si>
    <t>Leo Scherer</t>
  </si>
  <si>
    <t>Jule Büssing</t>
  </si>
  <si>
    <t>Nele Büssing</t>
  </si>
  <si>
    <t>Finn-Luis Ammerer</t>
  </si>
  <si>
    <t>Robin Holz</t>
  </si>
  <si>
    <t>Moritz Schmidt</t>
  </si>
  <si>
    <t>Ann-Katrin Schwietale</t>
  </si>
  <si>
    <t>Janne Büscher</t>
  </si>
  <si>
    <t>Alika Will</t>
  </si>
  <si>
    <t>Hanna Höflinger</t>
  </si>
  <si>
    <t>Lavinia Horning</t>
  </si>
  <si>
    <t>Greta Hecht</t>
  </si>
  <si>
    <t>Jan Hecht</t>
  </si>
  <si>
    <t>Mika Knöll</t>
  </si>
  <si>
    <t>Jona Böhler</t>
  </si>
  <si>
    <t>Luisa Seifritz</t>
  </si>
  <si>
    <t>Ole Giese</t>
  </si>
  <si>
    <t>Matteo Burger</t>
  </si>
  <si>
    <t>Pius Burger</t>
  </si>
  <si>
    <t>Gwyneth Holzer</t>
  </si>
  <si>
    <t>John Holzer</t>
  </si>
  <si>
    <t>Sophia Stahl</t>
  </si>
  <si>
    <t>Ramon Franz</t>
  </si>
  <si>
    <t>Valentin Ruh</t>
  </si>
  <si>
    <t>Jannes Mecklenburg</t>
  </si>
  <si>
    <t>Noah Mecklenburg</t>
  </si>
  <si>
    <t>Trainer</t>
  </si>
  <si>
    <t>Dieter Horning</t>
  </si>
  <si>
    <t>Arnd Schwietale</t>
  </si>
  <si>
    <t>Georg Höflinger</t>
  </si>
  <si>
    <t>Mathias Hecht</t>
  </si>
  <si>
    <t>Ralf Seifritz</t>
  </si>
  <si>
    <t>Wolfgang Burger</t>
  </si>
  <si>
    <t>Info</t>
  </si>
  <si>
    <t>Stefan Ludwig</t>
  </si>
  <si>
    <t>Patrick Holzer</t>
  </si>
  <si>
    <t>Besucher</t>
  </si>
  <si>
    <t>Antje App</t>
  </si>
  <si>
    <t>Zimmer</t>
  </si>
  <si>
    <t>Zustieg</t>
  </si>
  <si>
    <t>Geschlecht</t>
  </si>
  <si>
    <t>m</t>
  </si>
  <si>
    <t>w</t>
  </si>
  <si>
    <t>xe</t>
  </si>
  <si>
    <t>xt</t>
  </si>
  <si>
    <t>Top1-1</t>
  </si>
  <si>
    <t>Top1-2</t>
  </si>
  <si>
    <t>Top2</t>
  </si>
  <si>
    <t>Top3</t>
  </si>
  <si>
    <t>Top4</t>
  </si>
  <si>
    <t>Top5-1</t>
  </si>
  <si>
    <t>Top5-2</t>
  </si>
  <si>
    <t>Top6</t>
  </si>
  <si>
    <t>Top7</t>
  </si>
  <si>
    <t>Top8</t>
  </si>
  <si>
    <t>Top9-1</t>
  </si>
  <si>
    <t>Top9-2</t>
  </si>
  <si>
    <t>Busfharer</t>
  </si>
  <si>
    <t>Gerd Gutmann</t>
  </si>
  <si>
    <t>&gt;14</t>
  </si>
  <si>
    <t>&lt;14</t>
  </si>
  <si>
    <t>&gt;2002</t>
  </si>
  <si>
    <t>Kurtaxe</t>
  </si>
  <si>
    <t>Lift</t>
  </si>
  <si>
    <t>Bus</t>
  </si>
  <si>
    <t>10-14</t>
  </si>
  <si>
    <t>Erwachsene</t>
  </si>
  <si>
    <t>15-18</t>
  </si>
  <si>
    <t>Senior</t>
  </si>
  <si>
    <t>Lift Kosten</t>
  </si>
  <si>
    <t>Zimmer Nacht</t>
  </si>
  <si>
    <t>Zimmer Ges.</t>
  </si>
  <si>
    <t>Kosten Pro Person</t>
  </si>
  <si>
    <t>Essen Gletscher</t>
  </si>
  <si>
    <t>Total</t>
  </si>
  <si>
    <t>Lg Geb.</t>
  </si>
  <si>
    <t>Trainer Kosten</t>
  </si>
  <si>
    <t>Dieter</t>
  </si>
  <si>
    <t>Ralf</t>
  </si>
  <si>
    <t>Arnd</t>
  </si>
  <si>
    <t>Schorsch</t>
  </si>
  <si>
    <t>Wolfgang</t>
  </si>
  <si>
    <t>?</t>
  </si>
  <si>
    <t>Betten</t>
  </si>
  <si>
    <t>Belegt</t>
  </si>
  <si>
    <t>Liftkosten / Anzahl Karten</t>
  </si>
  <si>
    <t>Saisonkarte</t>
  </si>
  <si>
    <t>Anreise</t>
  </si>
  <si>
    <t>Scherer</t>
  </si>
  <si>
    <t>Betten fehlen</t>
  </si>
  <si>
    <t>Münstertal</t>
  </si>
  <si>
    <t>Neuenburg</t>
  </si>
  <si>
    <t>Kandern</t>
  </si>
  <si>
    <t>Holzer</t>
  </si>
  <si>
    <t>APP1EXT</t>
  </si>
  <si>
    <t>APP2EXT</t>
  </si>
  <si>
    <t>Bea Mangler</t>
  </si>
  <si>
    <t>Eltern</t>
  </si>
  <si>
    <t xml:space="preserve"> </t>
  </si>
  <si>
    <t>Lennard Sauter</t>
  </si>
  <si>
    <t>KEIN Zimmer</t>
  </si>
  <si>
    <t>Franziska Sauter</t>
  </si>
  <si>
    <t>Montana1</t>
  </si>
  <si>
    <t>Montana2</t>
  </si>
  <si>
    <t>Busfahrer</t>
  </si>
  <si>
    <t>Klausmann</t>
  </si>
  <si>
    <t>2. Kind</t>
  </si>
  <si>
    <t>Pfand</t>
  </si>
  <si>
    <t>CH Will</t>
  </si>
  <si>
    <t>privat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</si>
</sst>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7]_-;\-* #,##0.00\ [$€-407]_-;_-* &quot;-&quot;??\ [$€-40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2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5" xfId="0" applyBorder="1"/>
    <xf numFmtId="0" fontId="3" fillId="2" borderId="0" xfId="0" applyFont="1" applyFill="1" applyBorder="1" applyAlignment="1">
      <alignment horizontal="left" vertical="top"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8" xfId="0" applyBorder="1"/>
    <xf numFmtId="164" fontId="0" fillId="0" borderId="9" xfId="0" applyNumberFormat="1" applyBorder="1"/>
    <xf numFmtId="17" fontId="0" fillId="0" borderId="8" xfId="0" quotePrefix="1" applyNumberFormat="1" applyBorder="1"/>
    <xf numFmtId="0" fontId="0" fillId="0" borderId="8" xfId="0" quotePrefix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3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3" borderId="12" xfId="0" applyFont="1" applyFill="1" applyBorder="1"/>
    <xf numFmtId="0" fontId="1" fillId="3" borderId="11" xfId="0" applyFont="1" applyFill="1" applyBorder="1" applyAlignment="1">
      <alignment horizontal="center"/>
    </xf>
    <xf numFmtId="0" fontId="0" fillId="0" borderId="0" xfId="0" applyBorder="1"/>
    <xf numFmtId="0" fontId="0" fillId="3" borderId="10" xfId="0" applyFill="1" applyBorder="1"/>
    <xf numFmtId="0" fontId="0" fillId="0" borderId="9" xfId="0" applyBorder="1" applyAlignment="1">
      <alignment horizontal="center"/>
    </xf>
    <xf numFmtId="0" fontId="0" fillId="3" borderId="12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vertical="top" wrapText="1"/>
    </xf>
    <xf numFmtId="164" fontId="0" fillId="0" borderId="2" xfId="0" applyNumberFormat="1" applyBorder="1"/>
    <xf numFmtId="164" fontId="1" fillId="3" borderId="4" xfId="0" applyNumberFormat="1" applyFont="1" applyFill="1" applyBorder="1"/>
    <xf numFmtId="164" fontId="0" fillId="0" borderId="0" xfId="0" applyNumberFormat="1"/>
    <xf numFmtId="0" fontId="3" fillId="2" borderId="0" xfId="0" applyFont="1" applyFill="1" applyBorder="1" applyAlignment="1">
      <alignment horizontal="center" vertical="top" wrapText="1"/>
    </xf>
    <xf numFmtId="164" fontId="0" fillId="0" borderId="0" xfId="0" applyNumberFormat="1" applyBorder="1"/>
    <xf numFmtId="164" fontId="1" fillId="3" borderId="12" xfId="0" applyNumberFormat="1" applyFon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0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6" fillId="0" borderId="8" xfId="0" applyFont="1" applyBorder="1"/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24654</xdr:colOff>
      <xdr:row>38</xdr:row>
      <xdr:rowOff>89087</xdr:rowOff>
    </xdr:from>
    <xdr:to>
      <xdr:col>44</xdr:col>
      <xdr:colOff>68235</xdr:colOff>
      <xdr:row>46</xdr:row>
      <xdr:rowOff>171246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97566" y="7765116"/>
          <a:ext cx="9949581" cy="1628571"/>
        </a:xfrm>
        <a:prstGeom prst="rect">
          <a:avLst/>
        </a:prstGeom>
      </xdr:spPr>
    </xdr:pic>
    <xdr:clientData/>
  </xdr:twoCellAnchor>
  <xdr:twoCellAnchor editAs="oneCell">
    <xdr:from>
      <xdr:col>30</xdr:col>
      <xdr:colOff>683559</xdr:colOff>
      <xdr:row>49</xdr:row>
      <xdr:rowOff>42583</xdr:rowOff>
    </xdr:from>
    <xdr:to>
      <xdr:col>44</xdr:col>
      <xdr:colOff>250854</xdr:colOff>
      <xdr:row>58</xdr:row>
      <xdr:rowOff>51868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94471" y="9814112"/>
          <a:ext cx="10235295" cy="1925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7"/>
  <sheetViews>
    <sheetView tabSelected="1" topLeftCell="B1" zoomScale="85" zoomScaleNormal="85" workbookViewId="0">
      <selection activeCell="S17" sqref="S17"/>
    </sheetView>
  </sheetViews>
  <sheetFormatPr baseColWidth="10" defaultRowHeight="15" x14ac:dyDescent="0.25"/>
  <cols>
    <col min="1" max="1" width="10" hidden="1" customWidth="1"/>
    <col min="2" max="2" width="22.42578125" customWidth="1"/>
    <col min="3" max="3" width="10.42578125" bestFit="1" customWidth="1"/>
    <col min="4" max="4" width="24.7109375" bestFit="1" customWidth="1"/>
    <col min="5" max="5" width="7.140625" customWidth="1"/>
    <col min="6" max="6" width="12.5703125" style="6" customWidth="1"/>
    <col min="7" max="7" width="11.28515625" customWidth="1"/>
    <col min="8" max="8" width="8.42578125" style="44" customWidth="1"/>
    <col min="9" max="11" width="8.5703125" style="44" customWidth="1"/>
    <col min="12" max="12" width="11" style="44" customWidth="1"/>
    <col min="13" max="13" width="14.42578125" bestFit="1" customWidth="1"/>
    <col min="14" max="16" width="11" style="44" customWidth="1"/>
    <col min="17" max="18" width="12.140625" style="44" customWidth="1"/>
    <col min="19" max="19" width="8.42578125" bestFit="1" customWidth="1"/>
    <col min="20" max="20" width="11.28515625" bestFit="1" customWidth="1"/>
    <col min="21" max="21" width="3.140625" bestFit="1" customWidth="1"/>
    <col min="22" max="22" width="3" bestFit="1" customWidth="1"/>
    <col min="23" max="23" width="12.140625" bestFit="1" customWidth="1"/>
    <col min="24" max="24" width="10.42578125" bestFit="1" customWidth="1"/>
    <col min="25" max="25" width="7.140625" bestFit="1" customWidth="1"/>
  </cols>
  <sheetData>
    <row r="1" spans="1:3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61</v>
      </c>
      <c r="G1" s="1" t="s">
        <v>59</v>
      </c>
      <c r="H1" s="41" t="s">
        <v>60</v>
      </c>
      <c r="I1" s="41" t="s">
        <v>59</v>
      </c>
      <c r="J1" s="41" t="s">
        <v>83</v>
      </c>
      <c r="K1" s="41" t="s">
        <v>91</v>
      </c>
      <c r="L1" s="41" t="s">
        <v>92</v>
      </c>
      <c r="M1" s="1" t="s">
        <v>84</v>
      </c>
      <c r="N1" s="41" t="s">
        <v>90</v>
      </c>
      <c r="O1" s="41" t="s">
        <v>94</v>
      </c>
      <c r="P1" s="41" t="s">
        <v>85</v>
      </c>
      <c r="Q1" s="41" t="s">
        <v>93</v>
      </c>
      <c r="R1" s="41" t="s">
        <v>96</v>
      </c>
      <c r="S1" s="1" t="s">
        <v>108</v>
      </c>
      <c r="T1" s="1" t="s">
        <v>60</v>
      </c>
    </row>
    <row r="2" spans="1:30" x14ac:dyDescent="0.25">
      <c r="A2" s="2" t="s">
        <v>5</v>
      </c>
      <c r="B2" s="2" t="s">
        <v>45</v>
      </c>
      <c r="C2" s="2">
        <v>2006</v>
      </c>
      <c r="D2" s="2">
        <v>53</v>
      </c>
      <c r="E2" s="2" t="s">
        <v>10</v>
      </c>
      <c r="F2" s="5" t="s">
        <v>62</v>
      </c>
      <c r="G2" s="18" t="s">
        <v>115</v>
      </c>
      <c r="H2" s="19"/>
      <c r="I2" s="19">
        <v>42</v>
      </c>
      <c r="J2" s="19"/>
      <c r="K2" s="19">
        <f t="shared" ref="K2:K33" si="0">I2+J2</f>
        <v>42</v>
      </c>
      <c r="L2" s="19">
        <f t="shared" ref="L2:L33" si="1">K2*3</f>
        <v>126</v>
      </c>
      <c r="M2" s="3" t="s">
        <v>86</v>
      </c>
      <c r="N2" s="19">
        <f>VLOOKUP(M2,$W$33:$X$37,2,0)</f>
        <v>69.5</v>
      </c>
      <c r="O2" s="19">
        <v>30</v>
      </c>
      <c r="P2" s="19">
        <v>58</v>
      </c>
      <c r="Q2" s="19">
        <f t="shared" ref="Q2:Q33" si="2">P2+N2+L2+O2</f>
        <v>283.5</v>
      </c>
      <c r="R2" s="19">
        <v>340</v>
      </c>
      <c r="S2" s="3" t="s">
        <v>85</v>
      </c>
      <c r="T2" s="3" t="s">
        <v>111</v>
      </c>
      <c r="X2" s="13" t="s">
        <v>59</v>
      </c>
      <c r="Y2" s="13" t="s">
        <v>104</v>
      </c>
      <c r="Z2" s="13" t="s">
        <v>105</v>
      </c>
    </row>
    <row r="3" spans="1:30" x14ac:dyDescent="0.25">
      <c r="A3" s="2" t="s">
        <v>5</v>
      </c>
      <c r="B3" s="2" t="s">
        <v>34</v>
      </c>
      <c r="C3" s="2">
        <v>2005</v>
      </c>
      <c r="D3" s="2">
        <v>1</v>
      </c>
      <c r="E3" s="2" t="s">
        <v>7</v>
      </c>
      <c r="F3" s="5" t="s">
        <v>62</v>
      </c>
      <c r="G3" s="18" t="s">
        <v>115</v>
      </c>
      <c r="H3" s="19"/>
      <c r="I3" s="19">
        <v>42</v>
      </c>
      <c r="J3" s="19">
        <v>2.8</v>
      </c>
      <c r="K3" s="19">
        <f t="shared" si="0"/>
        <v>44.8</v>
      </c>
      <c r="L3" s="19">
        <f t="shared" si="1"/>
        <v>134.39999999999998</v>
      </c>
      <c r="M3" s="3" t="s">
        <v>86</v>
      </c>
      <c r="N3" s="19">
        <f>VLOOKUP(M3,$W$33:$X$37,2,0)</f>
        <v>69.5</v>
      </c>
      <c r="O3" s="19">
        <v>30</v>
      </c>
      <c r="P3" s="19">
        <v>58</v>
      </c>
      <c r="Q3" s="19">
        <f t="shared" si="2"/>
        <v>291.89999999999998</v>
      </c>
      <c r="R3" s="19">
        <v>340</v>
      </c>
      <c r="S3" s="3" t="s">
        <v>85</v>
      </c>
      <c r="T3" s="3" t="s">
        <v>113</v>
      </c>
      <c r="U3" t="s">
        <v>62</v>
      </c>
      <c r="V3">
        <f>COUNTIF(F:F,U3)</f>
        <v>23</v>
      </c>
      <c r="X3" s="13" t="s">
        <v>66</v>
      </c>
      <c r="Y3" s="13">
        <v>2</v>
      </c>
      <c r="Z3" s="13">
        <f>COUNTIF(G:G,X3)</f>
        <v>2</v>
      </c>
      <c r="AA3">
        <f>Y3-Z3</f>
        <v>0</v>
      </c>
    </row>
    <row r="4" spans="1:30" x14ac:dyDescent="0.25">
      <c r="A4" s="2" t="s">
        <v>5</v>
      </c>
      <c r="B4" s="2" t="s">
        <v>12</v>
      </c>
      <c r="C4" s="2">
        <v>2006</v>
      </c>
      <c r="D4" s="2">
        <v>39</v>
      </c>
      <c r="E4" s="2" t="s">
        <v>7</v>
      </c>
      <c r="F4" s="5" t="s">
        <v>62</v>
      </c>
      <c r="G4" s="18" t="s">
        <v>115</v>
      </c>
      <c r="H4" s="19"/>
      <c r="I4" s="19">
        <v>42</v>
      </c>
      <c r="J4" s="19">
        <v>2.8</v>
      </c>
      <c r="K4" s="19">
        <f t="shared" si="0"/>
        <v>44.8</v>
      </c>
      <c r="L4" s="19">
        <f t="shared" si="1"/>
        <v>134.39999999999998</v>
      </c>
      <c r="M4" s="3" t="s">
        <v>107</v>
      </c>
      <c r="N4" s="19">
        <v>0</v>
      </c>
      <c r="O4" s="19">
        <v>30</v>
      </c>
      <c r="P4" s="19">
        <v>58</v>
      </c>
      <c r="Q4" s="19">
        <f t="shared" si="2"/>
        <v>222.39999999999998</v>
      </c>
      <c r="R4" s="19">
        <v>270</v>
      </c>
      <c r="S4" s="3" t="s">
        <v>85</v>
      </c>
      <c r="T4" s="3" t="s">
        <v>112</v>
      </c>
      <c r="U4" t="s">
        <v>63</v>
      </c>
      <c r="V4">
        <f>COUNTIF(F:F,U4)</f>
        <v>18</v>
      </c>
      <c r="X4" s="13" t="s">
        <v>67</v>
      </c>
      <c r="Y4" s="13">
        <v>1</v>
      </c>
      <c r="Z4" s="13">
        <f t="shared" ref="Z4:Z14" si="3">COUNTIF(G:G,X4)</f>
        <v>1</v>
      </c>
      <c r="AA4">
        <f t="shared" ref="AA4:AA14" si="4">Y4-Z4</f>
        <v>0</v>
      </c>
    </row>
    <row r="5" spans="1:30" x14ac:dyDescent="0.25">
      <c r="A5" s="2" t="s">
        <v>5</v>
      </c>
      <c r="B5" s="2" t="s">
        <v>17</v>
      </c>
      <c r="C5" s="2">
        <v>2005</v>
      </c>
      <c r="D5" s="2">
        <v>14</v>
      </c>
      <c r="E5" s="2" t="s">
        <v>7</v>
      </c>
      <c r="F5" s="5" t="s">
        <v>62</v>
      </c>
      <c r="G5" s="18" t="s">
        <v>115</v>
      </c>
      <c r="H5" s="19"/>
      <c r="I5" s="19">
        <v>42</v>
      </c>
      <c r="J5" s="19"/>
      <c r="K5" s="19">
        <f t="shared" si="0"/>
        <v>42</v>
      </c>
      <c r="L5" s="19">
        <f t="shared" si="1"/>
        <v>126</v>
      </c>
      <c r="M5" s="3" t="s">
        <v>86</v>
      </c>
      <c r="N5" s="19">
        <f t="shared" ref="N5:N16" si="5">VLOOKUP(M5,$W$33:$X$37,2,0)</f>
        <v>69.5</v>
      </c>
      <c r="O5" s="19">
        <v>30</v>
      </c>
      <c r="P5" s="19">
        <v>58</v>
      </c>
      <c r="Q5" s="19">
        <f t="shared" si="2"/>
        <v>283.5</v>
      </c>
      <c r="R5" s="19">
        <v>340</v>
      </c>
      <c r="S5" s="3" t="s">
        <v>85</v>
      </c>
      <c r="T5" s="3" t="s">
        <v>113</v>
      </c>
      <c r="U5" t="s">
        <v>65</v>
      </c>
      <c r="V5">
        <f>COUNTIF(F:F,U5)</f>
        <v>7</v>
      </c>
      <c r="X5" s="13" t="s">
        <v>68</v>
      </c>
      <c r="Y5" s="13">
        <v>4</v>
      </c>
      <c r="Z5" s="13">
        <f t="shared" si="3"/>
        <v>4</v>
      </c>
      <c r="AA5">
        <f t="shared" si="4"/>
        <v>0</v>
      </c>
    </row>
    <row r="6" spans="1:30" x14ac:dyDescent="0.25">
      <c r="A6" s="2" t="s">
        <v>5</v>
      </c>
      <c r="B6" s="2" t="s">
        <v>25</v>
      </c>
      <c r="C6" s="2">
        <v>2005</v>
      </c>
      <c r="D6" s="2">
        <v>2</v>
      </c>
      <c r="E6" s="2" t="s">
        <v>7</v>
      </c>
      <c r="F6" s="5" t="s">
        <v>62</v>
      </c>
      <c r="G6" s="18" t="s">
        <v>115</v>
      </c>
      <c r="H6" s="19"/>
      <c r="I6" s="19">
        <v>42</v>
      </c>
      <c r="J6" s="19"/>
      <c r="K6" s="19">
        <f t="shared" si="0"/>
        <v>42</v>
      </c>
      <c r="L6" s="19">
        <f t="shared" si="1"/>
        <v>126</v>
      </c>
      <c r="M6" s="3" t="s">
        <v>86</v>
      </c>
      <c r="N6" s="19">
        <f t="shared" si="5"/>
        <v>69.5</v>
      </c>
      <c r="O6" s="19">
        <v>30</v>
      </c>
      <c r="P6" s="19">
        <v>58</v>
      </c>
      <c r="Q6" s="19">
        <f t="shared" si="2"/>
        <v>283.5</v>
      </c>
      <c r="R6" s="19">
        <v>340</v>
      </c>
      <c r="S6" s="3" t="s">
        <v>85</v>
      </c>
      <c r="T6" s="3" t="s">
        <v>112</v>
      </c>
      <c r="U6" t="s">
        <v>64</v>
      </c>
      <c r="V6">
        <f>COUNTIF(F:F,U6)</f>
        <v>3</v>
      </c>
      <c r="X6" s="13" t="s">
        <v>69</v>
      </c>
      <c r="Y6" s="13">
        <v>4</v>
      </c>
      <c r="Z6" s="13">
        <f t="shared" si="3"/>
        <v>4</v>
      </c>
      <c r="AA6">
        <f t="shared" si="4"/>
        <v>0</v>
      </c>
    </row>
    <row r="7" spans="1:30" x14ac:dyDescent="0.25">
      <c r="A7" s="2" t="s">
        <v>5</v>
      </c>
      <c r="B7" s="2" t="s">
        <v>28</v>
      </c>
      <c r="C7" s="2">
        <v>2004</v>
      </c>
      <c r="D7" s="2">
        <v>86</v>
      </c>
      <c r="E7" s="2" t="s">
        <v>7</v>
      </c>
      <c r="F7" s="5" t="s">
        <v>62</v>
      </c>
      <c r="G7" s="12" t="s">
        <v>116</v>
      </c>
      <c r="H7" s="19"/>
      <c r="I7" s="19">
        <v>42</v>
      </c>
      <c r="J7" s="19"/>
      <c r="K7" s="19">
        <f t="shared" si="0"/>
        <v>42</v>
      </c>
      <c r="L7" s="19">
        <f t="shared" si="1"/>
        <v>126</v>
      </c>
      <c r="M7" s="3" t="s">
        <v>86</v>
      </c>
      <c r="N7" s="19">
        <f t="shared" si="5"/>
        <v>69.5</v>
      </c>
      <c r="O7" s="19">
        <v>30</v>
      </c>
      <c r="P7" s="19">
        <v>58</v>
      </c>
      <c r="Q7" s="19">
        <f t="shared" si="2"/>
        <v>283.5</v>
      </c>
      <c r="R7" s="19">
        <v>340</v>
      </c>
      <c r="S7" s="3" t="s">
        <v>85</v>
      </c>
      <c r="T7" s="3" t="s">
        <v>112</v>
      </c>
      <c r="V7">
        <f>SUM(V3:V6)</f>
        <v>51</v>
      </c>
      <c r="X7" s="13" t="s">
        <v>70</v>
      </c>
      <c r="Y7" s="13">
        <v>2</v>
      </c>
      <c r="Z7" s="13">
        <f t="shared" si="3"/>
        <v>2</v>
      </c>
      <c r="AA7">
        <f t="shared" si="4"/>
        <v>0</v>
      </c>
    </row>
    <row r="8" spans="1:30" x14ac:dyDescent="0.25">
      <c r="A8" s="2" t="s">
        <v>5</v>
      </c>
      <c r="B8" s="2" t="s">
        <v>41</v>
      </c>
      <c r="C8" s="2">
        <v>2004</v>
      </c>
      <c r="D8" s="2">
        <v>127</v>
      </c>
      <c r="E8" s="2" t="s">
        <v>10</v>
      </c>
      <c r="F8" s="5" t="s">
        <v>62</v>
      </c>
      <c r="G8" s="18" t="s">
        <v>116</v>
      </c>
      <c r="H8" s="19"/>
      <c r="I8" s="19">
        <v>42</v>
      </c>
      <c r="J8" s="19"/>
      <c r="K8" s="19">
        <f t="shared" si="0"/>
        <v>42</v>
      </c>
      <c r="L8" s="19">
        <f t="shared" si="1"/>
        <v>126</v>
      </c>
      <c r="M8" s="3" t="s">
        <v>86</v>
      </c>
      <c r="N8" s="19">
        <f t="shared" si="5"/>
        <v>69.5</v>
      </c>
      <c r="O8" s="19">
        <v>30</v>
      </c>
      <c r="P8" s="19">
        <v>58</v>
      </c>
      <c r="Q8" s="19">
        <f t="shared" si="2"/>
        <v>283.5</v>
      </c>
      <c r="R8" s="19">
        <v>400</v>
      </c>
      <c r="S8" s="3" t="s">
        <v>114</v>
      </c>
      <c r="T8" s="3" t="s">
        <v>119</v>
      </c>
      <c r="X8" s="13" t="s">
        <v>71</v>
      </c>
      <c r="Y8" s="13">
        <v>4</v>
      </c>
      <c r="Z8" s="13">
        <f t="shared" si="3"/>
        <v>4</v>
      </c>
      <c r="AA8">
        <f t="shared" si="4"/>
        <v>0</v>
      </c>
    </row>
    <row r="9" spans="1:30" x14ac:dyDescent="0.25">
      <c r="A9" s="2" t="s">
        <v>5</v>
      </c>
      <c r="B9" s="2" t="s">
        <v>6</v>
      </c>
      <c r="C9" s="2">
        <v>2003</v>
      </c>
      <c r="D9" s="2">
        <v>37</v>
      </c>
      <c r="E9" s="2" t="s">
        <v>7</v>
      </c>
      <c r="F9" s="5" t="s">
        <v>62</v>
      </c>
      <c r="G9" s="18" t="s">
        <v>116</v>
      </c>
      <c r="H9" s="19"/>
      <c r="I9" s="19">
        <v>50</v>
      </c>
      <c r="J9" s="19">
        <v>2.8</v>
      </c>
      <c r="K9" s="19">
        <f t="shared" si="0"/>
        <v>52.8</v>
      </c>
      <c r="L9" s="19">
        <f t="shared" si="1"/>
        <v>158.39999999999998</v>
      </c>
      <c r="M9" s="3" t="s">
        <v>88</v>
      </c>
      <c r="N9" s="19">
        <f t="shared" si="5"/>
        <v>90.4</v>
      </c>
      <c r="O9" s="19">
        <v>30</v>
      </c>
      <c r="P9" s="19">
        <v>58</v>
      </c>
      <c r="Q9" s="19">
        <f t="shared" si="2"/>
        <v>336.79999999999995</v>
      </c>
      <c r="R9" s="19">
        <v>340</v>
      </c>
      <c r="S9" s="3" t="s">
        <v>85</v>
      </c>
      <c r="T9" s="3" t="s">
        <v>112</v>
      </c>
      <c r="X9" s="13" t="s">
        <v>72</v>
      </c>
      <c r="Y9" s="13">
        <v>2</v>
      </c>
      <c r="Z9" s="13">
        <f t="shared" si="3"/>
        <v>2</v>
      </c>
      <c r="AA9">
        <f t="shared" si="4"/>
        <v>0</v>
      </c>
    </row>
    <row r="10" spans="1:30" x14ac:dyDescent="0.25">
      <c r="A10" s="2" t="s">
        <v>5</v>
      </c>
      <c r="B10" s="2" t="s">
        <v>43</v>
      </c>
      <c r="C10" s="2">
        <v>2004</v>
      </c>
      <c r="D10" s="2">
        <v>19</v>
      </c>
      <c r="E10" s="2" t="s">
        <v>7</v>
      </c>
      <c r="F10" s="5" t="s">
        <v>62</v>
      </c>
      <c r="G10" s="18" t="s">
        <v>116</v>
      </c>
      <c r="H10" s="19"/>
      <c r="I10" s="19">
        <v>42</v>
      </c>
      <c r="J10" s="19"/>
      <c r="K10" s="19">
        <f t="shared" si="0"/>
        <v>42</v>
      </c>
      <c r="L10" s="19">
        <f t="shared" si="1"/>
        <v>126</v>
      </c>
      <c r="M10" s="3" t="s">
        <v>86</v>
      </c>
      <c r="N10" s="19">
        <f t="shared" si="5"/>
        <v>69.5</v>
      </c>
      <c r="O10" s="19">
        <v>30</v>
      </c>
      <c r="P10" s="19">
        <v>58</v>
      </c>
      <c r="Q10" s="19">
        <f t="shared" si="2"/>
        <v>283.5</v>
      </c>
      <c r="R10" s="19">
        <v>340</v>
      </c>
      <c r="S10" s="3" t="s">
        <v>85</v>
      </c>
      <c r="T10" s="3" t="s">
        <v>111</v>
      </c>
      <c r="X10" s="13" t="s">
        <v>73</v>
      </c>
      <c r="Y10" s="13">
        <v>2</v>
      </c>
      <c r="Z10" s="13">
        <f t="shared" si="3"/>
        <v>2</v>
      </c>
      <c r="AA10">
        <f t="shared" si="4"/>
        <v>0</v>
      </c>
    </row>
    <row r="11" spans="1:30" x14ac:dyDescent="0.25">
      <c r="A11" s="2" t="s">
        <v>5</v>
      </c>
      <c r="B11" s="2" t="s">
        <v>44</v>
      </c>
      <c r="C11" s="2">
        <v>2004</v>
      </c>
      <c r="D11" s="2">
        <v>22</v>
      </c>
      <c r="E11" s="2" t="s">
        <v>7</v>
      </c>
      <c r="F11" s="5" t="s">
        <v>62</v>
      </c>
      <c r="G11" s="18" t="s">
        <v>116</v>
      </c>
      <c r="H11" s="19"/>
      <c r="I11" s="19">
        <v>42</v>
      </c>
      <c r="J11" s="19"/>
      <c r="K11" s="19">
        <f t="shared" si="0"/>
        <v>42</v>
      </c>
      <c r="L11" s="19">
        <f t="shared" si="1"/>
        <v>126</v>
      </c>
      <c r="M11" s="3" t="s">
        <v>86</v>
      </c>
      <c r="N11" s="19">
        <f t="shared" si="5"/>
        <v>69.5</v>
      </c>
      <c r="O11" s="19">
        <v>30</v>
      </c>
      <c r="P11" s="19">
        <v>58</v>
      </c>
      <c r="Q11" s="19">
        <f t="shared" si="2"/>
        <v>283.5</v>
      </c>
      <c r="R11" s="19">
        <v>340</v>
      </c>
      <c r="S11" s="3" t="s">
        <v>85</v>
      </c>
      <c r="T11" s="3" t="s">
        <v>111</v>
      </c>
      <c r="X11" s="13" t="s">
        <v>74</v>
      </c>
      <c r="Y11" s="13">
        <v>5</v>
      </c>
      <c r="Z11" s="13">
        <f t="shared" si="3"/>
        <v>5</v>
      </c>
      <c r="AA11">
        <f t="shared" si="4"/>
        <v>0</v>
      </c>
    </row>
    <row r="12" spans="1:30" x14ac:dyDescent="0.25">
      <c r="A12" s="2" t="s">
        <v>57</v>
      </c>
      <c r="B12" s="2" t="s">
        <v>56</v>
      </c>
      <c r="C12" s="2"/>
      <c r="D12" s="2"/>
      <c r="E12" s="2" t="s">
        <v>10</v>
      </c>
      <c r="F12" s="5" t="s">
        <v>64</v>
      </c>
      <c r="G12" t="s">
        <v>123</v>
      </c>
      <c r="H12" s="19"/>
      <c r="I12" s="19">
        <v>50</v>
      </c>
      <c r="J12" s="19">
        <v>2.8</v>
      </c>
      <c r="K12" s="19">
        <f t="shared" si="0"/>
        <v>52.8</v>
      </c>
      <c r="L12" s="19">
        <f t="shared" si="1"/>
        <v>158.39999999999998</v>
      </c>
      <c r="M12" s="3" t="s">
        <v>87</v>
      </c>
      <c r="N12" s="19">
        <f t="shared" si="5"/>
        <v>139</v>
      </c>
      <c r="O12" s="19">
        <v>30</v>
      </c>
      <c r="P12" s="19">
        <v>58</v>
      </c>
      <c r="Q12" s="19">
        <f t="shared" si="2"/>
        <v>385.4</v>
      </c>
      <c r="R12" s="19">
        <v>400</v>
      </c>
      <c r="S12" s="3" t="s">
        <v>114</v>
      </c>
      <c r="T12" s="3" t="s">
        <v>119</v>
      </c>
      <c r="X12" s="13" t="s">
        <v>75</v>
      </c>
      <c r="Y12" s="13">
        <v>5</v>
      </c>
      <c r="Z12" s="13">
        <f t="shared" si="3"/>
        <v>5</v>
      </c>
      <c r="AA12">
        <f t="shared" si="4"/>
        <v>0</v>
      </c>
    </row>
    <row r="13" spans="1:30" x14ac:dyDescent="0.25">
      <c r="A13" s="2" t="s">
        <v>57</v>
      </c>
      <c r="B13" s="2" t="s">
        <v>58</v>
      </c>
      <c r="C13" s="2"/>
      <c r="D13" s="2"/>
      <c r="E13" s="2" t="s">
        <v>10</v>
      </c>
      <c r="F13" s="5" t="s">
        <v>64</v>
      </c>
      <c r="G13" s="37" t="s">
        <v>124</v>
      </c>
      <c r="H13" s="19"/>
      <c r="I13" s="19">
        <v>50</v>
      </c>
      <c r="J13" s="19"/>
      <c r="K13" s="19">
        <f t="shared" si="0"/>
        <v>50</v>
      </c>
      <c r="L13" s="19">
        <f t="shared" si="1"/>
        <v>150</v>
      </c>
      <c r="M13" s="3" t="s">
        <v>87</v>
      </c>
      <c r="N13" s="19">
        <f t="shared" si="5"/>
        <v>139</v>
      </c>
      <c r="O13" s="19">
        <v>30</v>
      </c>
      <c r="P13" s="19">
        <v>58</v>
      </c>
      <c r="Q13" s="19">
        <f t="shared" si="2"/>
        <v>377</v>
      </c>
      <c r="R13" s="19">
        <v>340</v>
      </c>
      <c r="S13" s="3" t="s">
        <v>85</v>
      </c>
      <c r="T13" s="3" t="s">
        <v>112</v>
      </c>
      <c r="X13" s="13" t="s">
        <v>76</v>
      </c>
      <c r="Y13" s="13">
        <v>4</v>
      </c>
      <c r="Z13" s="13">
        <f t="shared" si="3"/>
        <v>4</v>
      </c>
      <c r="AA13">
        <f t="shared" si="4"/>
        <v>0</v>
      </c>
    </row>
    <row r="14" spans="1:30" x14ac:dyDescent="0.25">
      <c r="A14" s="2" t="s">
        <v>54</v>
      </c>
      <c r="B14" s="2" t="s">
        <v>55</v>
      </c>
      <c r="C14" s="2"/>
      <c r="D14" s="2"/>
      <c r="E14" s="2" t="s">
        <v>7</v>
      </c>
      <c r="F14" s="5" t="s">
        <v>65</v>
      </c>
      <c r="G14" s="37" t="s">
        <v>124</v>
      </c>
      <c r="H14" s="19"/>
      <c r="I14" s="19">
        <v>50</v>
      </c>
      <c r="J14" s="19"/>
      <c r="K14" s="19">
        <f t="shared" si="0"/>
        <v>50</v>
      </c>
      <c r="L14" s="19">
        <f t="shared" si="1"/>
        <v>150</v>
      </c>
      <c r="M14" s="3" t="s">
        <v>87</v>
      </c>
      <c r="N14" s="19">
        <f t="shared" si="5"/>
        <v>139</v>
      </c>
      <c r="O14" s="19">
        <v>30</v>
      </c>
      <c r="P14" s="19">
        <v>58</v>
      </c>
      <c r="Q14" s="19">
        <f t="shared" si="2"/>
        <v>377</v>
      </c>
      <c r="R14" s="19">
        <v>340</v>
      </c>
      <c r="S14" s="3" t="s">
        <v>85</v>
      </c>
      <c r="T14" s="3" t="s">
        <v>112</v>
      </c>
      <c r="X14" s="13" t="s">
        <v>77</v>
      </c>
      <c r="Y14" s="13">
        <v>3</v>
      </c>
      <c r="Z14" s="13">
        <f t="shared" si="3"/>
        <v>3</v>
      </c>
      <c r="AA14">
        <f t="shared" si="4"/>
        <v>0</v>
      </c>
    </row>
    <row r="15" spans="1:30" x14ac:dyDescent="0.25">
      <c r="A15" s="2" t="s">
        <v>47</v>
      </c>
      <c r="B15" s="2" t="s">
        <v>48</v>
      </c>
      <c r="C15" s="2">
        <v>1962</v>
      </c>
      <c r="D15" s="2"/>
      <c r="E15" s="2" t="s">
        <v>7</v>
      </c>
      <c r="F15" s="5" t="s">
        <v>65</v>
      </c>
      <c r="G15" s="37" t="s">
        <v>66</v>
      </c>
      <c r="H15" s="19"/>
      <c r="I15" s="19"/>
      <c r="J15" s="19"/>
      <c r="K15" s="19">
        <f t="shared" si="0"/>
        <v>0</v>
      </c>
      <c r="L15" s="19">
        <f t="shared" si="1"/>
        <v>0</v>
      </c>
      <c r="M15" s="3" t="s">
        <v>47</v>
      </c>
      <c r="N15" s="19">
        <f t="shared" si="5"/>
        <v>90.5</v>
      </c>
      <c r="O15" s="19">
        <v>30</v>
      </c>
      <c r="P15" s="19">
        <v>58</v>
      </c>
      <c r="Q15" s="19">
        <f t="shared" si="2"/>
        <v>178.5</v>
      </c>
      <c r="R15" s="19"/>
      <c r="S15" s="3" t="s">
        <v>85</v>
      </c>
      <c r="T15" s="3" t="s">
        <v>112</v>
      </c>
      <c r="X15" s="18" t="s">
        <v>115</v>
      </c>
      <c r="Y15" s="13">
        <v>5</v>
      </c>
      <c r="Z15" s="13">
        <f t="shared" ref="Z15" si="6">COUNTIF(G:G,X15)</f>
        <v>5</v>
      </c>
      <c r="AA15">
        <f t="shared" ref="AA15" si="7">Y15-Z15</f>
        <v>0</v>
      </c>
    </row>
    <row r="16" spans="1:30" x14ac:dyDescent="0.25">
      <c r="A16" s="2" t="s">
        <v>47</v>
      </c>
      <c r="B16" s="2" t="s">
        <v>50</v>
      </c>
      <c r="C16" s="2"/>
      <c r="D16" s="2"/>
      <c r="E16" s="2" t="s">
        <v>7</v>
      </c>
      <c r="F16" s="5" t="s">
        <v>65</v>
      </c>
      <c r="G16" s="37" t="s">
        <v>66</v>
      </c>
      <c r="H16" s="19"/>
      <c r="I16" s="19">
        <v>50</v>
      </c>
      <c r="J16" s="19">
        <v>2.8</v>
      </c>
      <c r="K16" s="19">
        <f t="shared" si="0"/>
        <v>52.8</v>
      </c>
      <c r="L16" s="19">
        <f t="shared" si="1"/>
        <v>158.39999999999998</v>
      </c>
      <c r="M16" s="3" t="s">
        <v>87</v>
      </c>
      <c r="N16" s="19">
        <f t="shared" si="5"/>
        <v>139</v>
      </c>
      <c r="O16" s="19">
        <v>30</v>
      </c>
      <c r="P16" s="19">
        <v>58</v>
      </c>
      <c r="Q16" s="19">
        <f t="shared" si="2"/>
        <v>385.4</v>
      </c>
      <c r="R16" s="19"/>
      <c r="S16" s="3" t="s">
        <v>85</v>
      </c>
      <c r="T16" s="3" t="s">
        <v>112</v>
      </c>
      <c r="X16" s="18" t="s">
        <v>116</v>
      </c>
      <c r="Y16" s="13">
        <v>5</v>
      </c>
      <c r="Z16" s="13">
        <f t="shared" ref="Z16" si="8">COUNTIF(G:G,X16)</f>
        <v>5</v>
      </c>
      <c r="AA16">
        <f t="shared" ref="AA16:AA18" si="9">Y16-Z16</f>
        <v>0</v>
      </c>
    </row>
    <row r="17" spans="1:27" x14ac:dyDescent="0.25">
      <c r="A17" s="3" t="s">
        <v>78</v>
      </c>
      <c r="B17" s="3" t="s">
        <v>79</v>
      </c>
      <c r="C17" s="3"/>
      <c r="D17" s="3"/>
      <c r="E17" s="3"/>
      <c r="F17" s="15" t="s">
        <v>64</v>
      </c>
      <c r="G17" s="37" t="s">
        <v>67</v>
      </c>
      <c r="H17" s="19"/>
      <c r="I17" s="19"/>
      <c r="J17" s="19"/>
      <c r="K17" s="19">
        <f t="shared" si="0"/>
        <v>0</v>
      </c>
      <c r="L17" s="19">
        <f t="shared" si="1"/>
        <v>0</v>
      </c>
      <c r="M17" s="3" t="s">
        <v>125</v>
      </c>
      <c r="N17" s="19">
        <v>0</v>
      </c>
      <c r="O17" s="19"/>
      <c r="P17" s="19"/>
      <c r="Q17" s="19">
        <f t="shared" si="2"/>
        <v>0</v>
      </c>
      <c r="R17" s="19"/>
      <c r="S17" s="3" t="s">
        <v>85</v>
      </c>
      <c r="T17" s="3" t="s">
        <v>111</v>
      </c>
      <c r="X17" s="13" t="s">
        <v>123</v>
      </c>
      <c r="Y17" s="13">
        <v>1</v>
      </c>
      <c r="Z17" s="13">
        <f t="shared" ref="Z17:Z18" si="10">COUNTIF(G:G,X17)</f>
        <v>1</v>
      </c>
      <c r="AA17">
        <f t="shared" si="9"/>
        <v>0</v>
      </c>
    </row>
    <row r="18" spans="1:27" x14ac:dyDescent="0.25">
      <c r="A18" s="2" t="s">
        <v>5</v>
      </c>
      <c r="B18" s="2" t="s">
        <v>8</v>
      </c>
      <c r="C18" s="2">
        <v>2006</v>
      </c>
      <c r="D18" s="2">
        <v>84</v>
      </c>
      <c r="E18" s="2" t="s">
        <v>7</v>
      </c>
      <c r="F18" s="5" t="s">
        <v>62</v>
      </c>
      <c r="G18" t="s">
        <v>68</v>
      </c>
      <c r="H18" s="19"/>
      <c r="I18" s="19">
        <v>42</v>
      </c>
      <c r="J18" s="19"/>
      <c r="K18" s="19">
        <f t="shared" si="0"/>
        <v>42</v>
      </c>
      <c r="L18" s="19">
        <f t="shared" si="1"/>
        <v>126</v>
      </c>
      <c r="M18" s="3" t="s">
        <v>86</v>
      </c>
      <c r="N18" s="19">
        <f t="shared" ref="N18:N29" si="11">VLOOKUP(M18,$W$33:$X$37,2,0)</f>
        <v>69.5</v>
      </c>
      <c r="O18" s="19">
        <v>30</v>
      </c>
      <c r="P18" s="19">
        <v>58</v>
      </c>
      <c r="Q18" s="19">
        <f t="shared" si="2"/>
        <v>283.5</v>
      </c>
      <c r="R18" s="19">
        <v>340</v>
      </c>
      <c r="S18" s="3" t="s">
        <v>85</v>
      </c>
      <c r="T18" s="3" t="s">
        <v>112</v>
      </c>
      <c r="X18" s="13" t="s">
        <v>124</v>
      </c>
      <c r="Y18" s="13">
        <v>2</v>
      </c>
      <c r="Z18" s="13">
        <f t="shared" si="10"/>
        <v>2</v>
      </c>
      <c r="AA18">
        <f t="shared" si="9"/>
        <v>0</v>
      </c>
    </row>
    <row r="19" spans="1:27" x14ac:dyDescent="0.25">
      <c r="A19" s="2" t="s">
        <v>5</v>
      </c>
      <c r="B19" s="2" t="s">
        <v>21</v>
      </c>
      <c r="C19" s="2">
        <v>2006</v>
      </c>
      <c r="D19" s="2">
        <v>36</v>
      </c>
      <c r="E19" s="2" t="s">
        <v>7</v>
      </c>
      <c r="F19" s="5" t="s">
        <v>62</v>
      </c>
      <c r="G19" s="17" t="s">
        <v>68</v>
      </c>
      <c r="H19" s="19"/>
      <c r="I19" s="19">
        <v>42</v>
      </c>
      <c r="J19" s="19"/>
      <c r="K19" s="19">
        <f t="shared" si="0"/>
        <v>42</v>
      </c>
      <c r="L19" s="19">
        <f t="shared" si="1"/>
        <v>126</v>
      </c>
      <c r="M19" s="3" t="s">
        <v>86</v>
      </c>
      <c r="N19" s="19">
        <f t="shared" si="11"/>
        <v>69.5</v>
      </c>
      <c r="O19" s="19">
        <v>30</v>
      </c>
      <c r="P19" s="19">
        <v>58</v>
      </c>
      <c r="Q19" s="19">
        <f t="shared" si="2"/>
        <v>283.5</v>
      </c>
      <c r="R19" s="19">
        <v>340</v>
      </c>
      <c r="S19" s="3" t="s">
        <v>109</v>
      </c>
      <c r="T19" s="3"/>
      <c r="X19" s="13"/>
      <c r="Y19" s="13">
        <f>SUM(Y3:Y18)</f>
        <v>51</v>
      </c>
      <c r="Z19" s="13">
        <f>SUM(Z3:Z18)</f>
        <v>51</v>
      </c>
    </row>
    <row r="20" spans="1:27" ht="15.75" thickBot="1" x14ac:dyDescent="0.3">
      <c r="A20" s="2" t="s">
        <v>5</v>
      </c>
      <c r="B20" s="2" t="s">
        <v>26</v>
      </c>
      <c r="C20" s="2">
        <v>2008</v>
      </c>
      <c r="D20" s="2">
        <v>111</v>
      </c>
      <c r="E20" s="2" t="s">
        <v>7</v>
      </c>
      <c r="F20" s="5" t="s">
        <v>62</v>
      </c>
      <c r="G20" t="s">
        <v>68</v>
      </c>
      <c r="H20" s="19"/>
      <c r="I20" s="19">
        <v>42</v>
      </c>
      <c r="J20" s="19">
        <v>2.8</v>
      </c>
      <c r="K20" s="19">
        <f t="shared" si="0"/>
        <v>44.8</v>
      </c>
      <c r="L20" s="19">
        <f t="shared" si="1"/>
        <v>134.39999999999998</v>
      </c>
      <c r="M20" s="3" t="s">
        <v>86</v>
      </c>
      <c r="N20" s="19">
        <f t="shared" si="11"/>
        <v>69.5</v>
      </c>
      <c r="O20" s="19">
        <v>30</v>
      </c>
      <c r="P20" s="19">
        <v>58</v>
      </c>
      <c r="Q20" s="19">
        <f t="shared" si="2"/>
        <v>291.89999999999998</v>
      </c>
      <c r="R20" s="19">
        <v>400</v>
      </c>
      <c r="S20" s="3" t="s">
        <v>130</v>
      </c>
      <c r="T20" s="3" t="s">
        <v>130</v>
      </c>
      <c r="X20" t="s">
        <v>103</v>
      </c>
      <c r="Y20" s="12"/>
      <c r="Z20">
        <f>COUNTIF(G:G,X20)</f>
        <v>0</v>
      </c>
      <c r="AA20" t="s">
        <v>110</v>
      </c>
    </row>
    <row r="21" spans="1:27" x14ac:dyDescent="0.25">
      <c r="A21" s="2" t="s">
        <v>5</v>
      </c>
      <c r="B21" s="2" t="s">
        <v>46</v>
      </c>
      <c r="C21" s="2">
        <v>2004</v>
      </c>
      <c r="D21" s="2">
        <v>17</v>
      </c>
      <c r="E21" s="2" t="s">
        <v>10</v>
      </c>
      <c r="F21" s="5" t="s">
        <v>62</v>
      </c>
      <c r="G21" s="18" t="s">
        <v>68</v>
      </c>
      <c r="H21" s="19"/>
      <c r="I21" s="19">
        <v>42</v>
      </c>
      <c r="J21" s="19"/>
      <c r="K21" s="19">
        <f t="shared" si="0"/>
        <v>42</v>
      </c>
      <c r="L21" s="19">
        <f t="shared" si="1"/>
        <v>126</v>
      </c>
      <c r="M21" s="3" t="s">
        <v>86</v>
      </c>
      <c r="N21" s="19">
        <f t="shared" si="11"/>
        <v>69.5</v>
      </c>
      <c r="O21" s="19">
        <v>30</v>
      </c>
      <c r="P21" s="19">
        <v>58</v>
      </c>
      <c r="Q21" s="19">
        <f t="shared" si="2"/>
        <v>283.5</v>
      </c>
      <c r="R21" s="19">
        <v>340</v>
      </c>
      <c r="S21" s="3" t="s">
        <v>85</v>
      </c>
      <c r="T21" s="3" t="s">
        <v>111</v>
      </c>
      <c r="W21" s="60" t="s">
        <v>108</v>
      </c>
      <c r="X21" s="61"/>
      <c r="Z21" s="60" t="s">
        <v>60</v>
      </c>
      <c r="AA21" s="61"/>
    </row>
    <row r="22" spans="1:27" x14ac:dyDescent="0.25">
      <c r="A22" s="2" t="s">
        <v>5</v>
      </c>
      <c r="B22" s="2" t="s">
        <v>27</v>
      </c>
      <c r="C22" s="2">
        <v>2003</v>
      </c>
      <c r="D22" s="2">
        <v>13</v>
      </c>
      <c r="E22" s="2" t="s">
        <v>7</v>
      </c>
      <c r="F22" s="5" t="s">
        <v>63</v>
      </c>
      <c r="G22" t="s">
        <v>69</v>
      </c>
      <c r="H22" s="19"/>
      <c r="I22" s="19">
        <v>50</v>
      </c>
      <c r="J22" s="19"/>
      <c r="K22" s="19">
        <f t="shared" si="0"/>
        <v>50</v>
      </c>
      <c r="L22" s="19">
        <f t="shared" si="1"/>
        <v>150</v>
      </c>
      <c r="M22" s="3" t="s">
        <v>88</v>
      </c>
      <c r="N22" s="19">
        <f t="shared" si="11"/>
        <v>90.4</v>
      </c>
      <c r="O22" s="19">
        <v>30</v>
      </c>
      <c r="P22" s="19">
        <v>58</v>
      </c>
      <c r="Q22" s="19">
        <f t="shared" si="2"/>
        <v>328.4</v>
      </c>
      <c r="R22" s="19">
        <v>340</v>
      </c>
      <c r="S22" s="3" t="s">
        <v>85</v>
      </c>
      <c r="T22" s="3" t="s">
        <v>113</v>
      </c>
      <c r="W22" s="21" t="s">
        <v>85</v>
      </c>
      <c r="X22" s="39">
        <f>COUNTIF(S:S,W22)</f>
        <v>46</v>
      </c>
      <c r="Z22" s="21" t="s">
        <v>111</v>
      </c>
      <c r="AA22" s="39">
        <f>COUNTIF(T:T,Z22)</f>
        <v>9</v>
      </c>
    </row>
    <row r="23" spans="1:27" x14ac:dyDescent="0.25">
      <c r="A23" s="2" t="s">
        <v>5</v>
      </c>
      <c r="B23" s="2" t="s">
        <v>30</v>
      </c>
      <c r="C23" s="2">
        <v>2002</v>
      </c>
      <c r="D23" s="2">
        <v>5</v>
      </c>
      <c r="E23" s="2" t="s">
        <v>10</v>
      </c>
      <c r="F23" s="5" t="s">
        <v>63</v>
      </c>
      <c r="G23" s="37" t="s">
        <v>69</v>
      </c>
      <c r="H23" s="19"/>
      <c r="I23" s="19">
        <v>50</v>
      </c>
      <c r="J23" s="19"/>
      <c r="K23" s="19">
        <f t="shared" si="0"/>
        <v>50</v>
      </c>
      <c r="L23" s="19">
        <f t="shared" si="1"/>
        <v>150</v>
      </c>
      <c r="M23" s="3" t="s">
        <v>88</v>
      </c>
      <c r="N23" s="19">
        <f t="shared" si="11"/>
        <v>90.4</v>
      </c>
      <c r="O23" s="19">
        <v>30</v>
      </c>
      <c r="P23" s="19">
        <v>58</v>
      </c>
      <c r="Q23" s="19">
        <f t="shared" si="2"/>
        <v>328.4</v>
      </c>
      <c r="R23" s="19">
        <v>340</v>
      </c>
      <c r="S23" s="3" t="s">
        <v>85</v>
      </c>
      <c r="T23" s="3" t="s">
        <v>112</v>
      </c>
      <c r="W23" s="21" t="s">
        <v>109</v>
      </c>
      <c r="X23" s="39">
        <f>COUNTIF(S:S,W23)</f>
        <v>1</v>
      </c>
      <c r="Z23" s="21" t="s">
        <v>112</v>
      </c>
      <c r="AA23" s="39">
        <f>COUNTIF(T:T,Z23)</f>
        <v>31</v>
      </c>
    </row>
    <row r="24" spans="1:27" x14ac:dyDescent="0.25">
      <c r="A24" s="2" t="s">
        <v>5</v>
      </c>
      <c r="B24" s="2" t="s">
        <v>31</v>
      </c>
      <c r="C24" s="2">
        <v>2002</v>
      </c>
      <c r="D24" s="2">
        <v>27</v>
      </c>
      <c r="E24" s="2" t="s">
        <v>10</v>
      </c>
      <c r="F24" s="5" t="s">
        <v>63</v>
      </c>
      <c r="G24" s="37" t="s">
        <v>69</v>
      </c>
      <c r="H24" s="19"/>
      <c r="I24" s="19">
        <v>50</v>
      </c>
      <c r="J24" s="19"/>
      <c r="K24" s="19">
        <f t="shared" si="0"/>
        <v>50</v>
      </c>
      <c r="L24" s="19">
        <f t="shared" si="1"/>
        <v>150</v>
      </c>
      <c r="M24" s="3" t="s">
        <v>88</v>
      </c>
      <c r="N24" s="19">
        <f t="shared" si="11"/>
        <v>90.4</v>
      </c>
      <c r="O24" s="19">
        <v>30</v>
      </c>
      <c r="P24" s="19">
        <v>58</v>
      </c>
      <c r="Q24" s="19">
        <f t="shared" si="2"/>
        <v>328.4</v>
      </c>
      <c r="R24" s="19">
        <v>340</v>
      </c>
      <c r="S24" s="3" t="s">
        <v>85</v>
      </c>
      <c r="T24" s="3" t="s">
        <v>112</v>
      </c>
      <c r="W24" s="21" t="s">
        <v>114</v>
      </c>
      <c r="X24" s="39">
        <f>COUNTIF(S:S,W24)</f>
        <v>3</v>
      </c>
      <c r="Z24" s="21" t="s">
        <v>113</v>
      </c>
      <c r="AA24" s="39">
        <f>COUNTIF(T:T,Z24)</f>
        <v>4</v>
      </c>
    </row>
    <row r="25" spans="1:27" x14ac:dyDescent="0.25">
      <c r="A25" s="2" t="s">
        <v>5</v>
      </c>
      <c r="B25" s="2" t="s">
        <v>36</v>
      </c>
      <c r="C25" s="2">
        <v>2002</v>
      </c>
      <c r="D25" s="2">
        <v>7</v>
      </c>
      <c r="E25" s="2" t="s">
        <v>7</v>
      </c>
      <c r="F25" s="5" t="s">
        <v>63</v>
      </c>
      <c r="G25" t="s">
        <v>69</v>
      </c>
      <c r="H25" s="19"/>
      <c r="I25" s="19">
        <v>50</v>
      </c>
      <c r="J25" s="19"/>
      <c r="K25" s="19">
        <f t="shared" si="0"/>
        <v>50</v>
      </c>
      <c r="L25" s="19">
        <f t="shared" si="1"/>
        <v>150</v>
      </c>
      <c r="M25" s="3" t="s">
        <v>88</v>
      </c>
      <c r="N25" s="19">
        <f t="shared" si="11"/>
        <v>90.4</v>
      </c>
      <c r="O25" s="19">
        <v>30</v>
      </c>
      <c r="P25" s="19">
        <v>58</v>
      </c>
      <c r="Q25" s="19">
        <f t="shared" si="2"/>
        <v>328.4</v>
      </c>
      <c r="R25" s="19">
        <v>340</v>
      </c>
      <c r="S25" s="3" t="s">
        <v>85</v>
      </c>
      <c r="T25" s="21" t="s">
        <v>129</v>
      </c>
      <c r="W25" s="21" t="s">
        <v>130</v>
      </c>
      <c r="X25" s="39">
        <f>COUNTIF(S:S,W25)</f>
        <v>2</v>
      </c>
      <c r="Z25" s="21" t="s">
        <v>129</v>
      </c>
      <c r="AA25" s="39">
        <f>COUNTIF(T:T,Z25)</f>
        <v>2</v>
      </c>
    </row>
    <row r="26" spans="1:27" ht="15.75" thickBot="1" x14ac:dyDescent="0.3">
      <c r="A26" s="2"/>
      <c r="B26" s="2" t="s">
        <v>122</v>
      </c>
      <c r="C26" s="2">
        <v>2006</v>
      </c>
      <c r="D26" s="2">
        <v>71</v>
      </c>
      <c r="E26" s="3"/>
      <c r="F26" s="15" t="s">
        <v>63</v>
      </c>
      <c r="G26" s="37" t="s">
        <v>70</v>
      </c>
      <c r="H26" s="19"/>
      <c r="I26" s="19">
        <v>42</v>
      </c>
      <c r="J26" s="19">
        <v>2.8</v>
      </c>
      <c r="K26" s="19">
        <f t="shared" si="0"/>
        <v>44.8</v>
      </c>
      <c r="L26" s="19">
        <f t="shared" si="1"/>
        <v>134.39999999999998</v>
      </c>
      <c r="M26" s="3" t="s">
        <v>86</v>
      </c>
      <c r="N26" s="19">
        <f t="shared" si="11"/>
        <v>69.5</v>
      </c>
      <c r="O26" s="19">
        <v>30</v>
      </c>
      <c r="P26" s="19">
        <v>58</v>
      </c>
      <c r="Q26" s="19">
        <f t="shared" si="2"/>
        <v>291.89999999999998</v>
      </c>
      <c r="R26" s="19">
        <v>340</v>
      </c>
      <c r="S26" s="3" t="s">
        <v>85</v>
      </c>
      <c r="T26" s="3" t="s">
        <v>112</v>
      </c>
      <c r="W26" s="38"/>
      <c r="X26" s="40">
        <f>SUM(X22:X25)</f>
        <v>52</v>
      </c>
      <c r="Z26" s="38"/>
      <c r="AA26" s="40">
        <f>SUM(AA22:AA25)</f>
        <v>46</v>
      </c>
    </row>
    <row r="27" spans="1:27" x14ac:dyDescent="0.25">
      <c r="A27" s="2"/>
      <c r="B27" s="2" t="s">
        <v>120</v>
      </c>
      <c r="C27" s="2">
        <v>2003</v>
      </c>
      <c r="D27" s="2">
        <v>62</v>
      </c>
      <c r="E27" s="2"/>
      <c r="F27" s="5" t="s">
        <v>62</v>
      </c>
      <c r="G27" s="37" t="s">
        <v>70</v>
      </c>
      <c r="H27" s="19"/>
      <c r="I27" s="19">
        <v>42</v>
      </c>
      <c r="J27" s="19"/>
      <c r="K27" s="19">
        <f t="shared" si="0"/>
        <v>42</v>
      </c>
      <c r="L27" s="19">
        <f t="shared" si="1"/>
        <v>126</v>
      </c>
      <c r="M27" s="3" t="s">
        <v>88</v>
      </c>
      <c r="N27" s="19">
        <f t="shared" si="11"/>
        <v>90.4</v>
      </c>
      <c r="O27" s="19">
        <v>30</v>
      </c>
      <c r="P27" s="19">
        <v>58</v>
      </c>
      <c r="Q27" s="19">
        <f t="shared" si="2"/>
        <v>304.39999999999998</v>
      </c>
      <c r="R27" s="19">
        <v>340</v>
      </c>
      <c r="S27" s="3" t="s">
        <v>85</v>
      </c>
      <c r="T27" s="3" t="s">
        <v>112</v>
      </c>
    </row>
    <row r="28" spans="1:27" x14ac:dyDescent="0.25">
      <c r="A28" s="2" t="s">
        <v>5</v>
      </c>
      <c r="B28" s="2" t="s">
        <v>15</v>
      </c>
      <c r="C28" s="2">
        <v>2003</v>
      </c>
      <c r="D28" s="2">
        <v>6</v>
      </c>
      <c r="E28" s="2" t="s">
        <v>7</v>
      </c>
      <c r="F28" s="5" t="s">
        <v>63</v>
      </c>
      <c r="G28" s="37" t="s">
        <v>71</v>
      </c>
      <c r="H28" s="19"/>
      <c r="I28" s="19">
        <v>50</v>
      </c>
      <c r="J28" s="19"/>
      <c r="K28" s="19">
        <f t="shared" si="0"/>
        <v>50</v>
      </c>
      <c r="L28" s="19">
        <f t="shared" si="1"/>
        <v>150</v>
      </c>
      <c r="M28" s="3" t="s">
        <v>88</v>
      </c>
      <c r="N28" s="19">
        <f t="shared" si="11"/>
        <v>90.4</v>
      </c>
      <c r="O28" s="19">
        <v>30</v>
      </c>
      <c r="P28" s="19">
        <v>58</v>
      </c>
      <c r="Q28" s="19">
        <f t="shared" si="2"/>
        <v>328.4</v>
      </c>
      <c r="R28" s="19">
        <v>340</v>
      </c>
      <c r="S28" s="3" t="s">
        <v>85</v>
      </c>
      <c r="T28" s="3" t="s">
        <v>111</v>
      </c>
      <c r="W28" s="7" t="s">
        <v>80</v>
      </c>
      <c r="X28">
        <v>50</v>
      </c>
    </row>
    <row r="29" spans="1:27" x14ac:dyDescent="0.25">
      <c r="A29" s="2" t="s">
        <v>5</v>
      </c>
      <c r="B29" s="2" t="s">
        <v>20</v>
      </c>
      <c r="C29" s="2">
        <v>2004</v>
      </c>
      <c r="D29" s="2">
        <v>82</v>
      </c>
      <c r="E29" s="2" t="s">
        <v>7</v>
      </c>
      <c r="F29" s="5" t="s">
        <v>63</v>
      </c>
      <c r="G29" t="s">
        <v>71</v>
      </c>
      <c r="H29" s="19"/>
      <c r="I29" s="19">
        <v>42</v>
      </c>
      <c r="J29" s="19"/>
      <c r="K29" s="19">
        <f t="shared" si="0"/>
        <v>42</v>
      </c>
      <c r="L29" s="19">
        <f t="shared" si="1"/>
        <v>126</v>
      </c>
      <c r="M29" s="3" t="s">
        <v>86</v>
      </c>
      <c r="N29" s="19">
        <f t="shared" si="11"/>
        <v>69.5</v>
      </c>
      <c r="O29" s="19">
        <v>30</v>
      </c>
      <c r="P29" s="19">
        <v>58</v>
      </c>
      <c r="Q29" s="19">
        <f t="shared" si="2"/>
        <v>283.5</v>
      </c>
      <c r="R29" s="19">
        <v>340</v>
      </c>
      <c r="S29" s="3" t="s">
        <v>85</v>
      </c>
      <c r="T29" s="3" t="s">
        <v>112</v>
      </c>
      <c r="W29" s="7" t="s">
        <v>81</v>
      </c>
      <c r="X29">
        <v>42</v>
      </c>
    </row>
    <row r="30" spans="1:27" ht="15.75" thickBot="1" x14ac:dyDescent="0.3">
      <c r="A30" s="2" t="s">
        <v>5</v>
      </c>
      <c r="B30" s="2" t="s">
        <v>13</v>
      </c>
      <c r="C30" s="2">
        <v>2004</v>
      </c>
      <c r="D30" s="2">
        <v>38</v>
      </c>
      <c r="E30" s="2" t="s">
        <v>7</v>
      </c>
      <c r="F30" s="5" t="s">
        <v>63</v>
      </c>
      <c r="G30" t="s">
        <v>71</v>
      </c>
      <c r="H30" s="19"/>
      <c r="I30" s="19">
        <v>42</v>
      </c>
      <c r="J30" s="19"/>
      <c r="K30" s="19">
        <f t="shared" si="0"/>
        <v>42</v>
      </c>
      <c r="L30" s="19">
        <f t="shared" si="1"/>
        <v>126</v>
      </c>
      <c r="M30" s="3" t="s">
        <v>107</v>
      </c>
      <c r="N30" s="19">
        <v>0</v>
      </c>
      <c r="O30" s="19">
        <v>30</v>
      </c>
      <c r="P30" s="19">
        <v>58</v>
      </c>
      <c r="Q30" s="19">
        <f t="shared" si="2"/>
        <v>214</v>
      </c>
      <c r="R30" s="19">
        <v>270</v>
      </c>
      <c r="S30" s="3" t="s">
        <v>85</v>
      </c>
      <c r="T30" s="3" t="s">
        <v>112</v>
      </c>
      <c r="W30" t="s">
        <v>82</v>
      </c>
      <c r="X30">
        <v>2.8</v>
      </c>
    </row>
    <row r="31" spans="1:27" ht="15.75" thickBot="1" x14ac:dyDescent="0.3">
      <c r="A31" s="2" t="s">
        <v>5</v>
      </c>
      <c r="B31" s="2" t="s">
        <v>9</v>
      </c>
      <c r="C31" s="2">
        <v>2004</v>
      </c>
      <c r="D31" s="2">
        <v>42</v>
      </c>
      <c r="E31" s="2" t="s">
        <v>10</v>
      </c>
      <c r="F31" s="5" t="s">
        <v>63</v>
      </c>
      <c r="G31" t="s">
        <v>71</v>
      </c>
      <c r="H31" s="19"/>
      <c r="I31" s="19">
        <v>42</v>
      </c>
      <c r="J31" s="19"/>
      <c r="K31" s="19">
        <f t="shared" si="0"/>
        <v>42</v>
      </c>
      <c r="L31" s="19">
        <f t="shared" si="1"/>
        <v>126</v>
      </c>
      <c r="M31" s="3" t="s">
        <v>86</v>
      </c>
      <c r="N31" s="19">
        <f>VLOOKUP(M31,$W$33:$X$37,2,0)</f>
        <v>69.5</v>
      </c>
      <c r="O31" s="19">
        <v>30</v>
      </c>
      <c r="P31" s="19">
        <v>58</v>
      </c>
      <c r="Q31" s="19">
        <f t="shared" si="2"/>
        <v>283.5</v>
      </c>
      <c r="R31" s="19">
        <v>340</v>
      </c>
      <c r="S31" s="3" t="s">
        <v>85</v>
      </c>
      <c r="T31" s="3" t="s">
        <v>111</v>
      </c>
      <c r="V31" s="48"/>
      <c r="W31" s="49"/>
      <c r="X31" s="49"/>
      <c r="Y31" s="49"/>
      <c r="Z31" s="49"/>
      <c r="AA31" s="50"/>
    </row>
    <row r="32" spans="1:27" x14ac:dyDescent="0.25">
      <c r="A32" s="2" t="s">
        <v>5</v>
      </c>
      <c r="B32" s="2" t="s">
        <v>29</v>
      </c>
      <c r="C32" s="2">
        <v>2005</v>
      </c>
      <c r="D32" s="2">
        <v>68</v>
      </c>
      <c r="E32" s="2" t="s">
        <v>7</v>
      </c>
      <c r="F32" s="5" t="s">
        <v>63</v>
      </c>
      <c r="G32" t="s">
        <v>72</v>
      </c>
      <c r="H32" s="19"/>
      <c r="I32" s="19">
        <v>42</v>
      </c>
      <c r="J32" s="19"/>
      <c r="K32" s="19">
        <f t="shared" si="0"/>
        <v>42</v>
      </c>
      <c r="L32" s="19">
        <f t="shared" si="1"/>
        <v>126</v>
      </c>
      <c r="M32" s="3" t="s">
        <v>86</v>
      </c>
      <c r="N32" s="19">
        <f>VLOOKUP(M32,$W$33:$X$37,2,0)</f>
        <v>69.5</v>
      </c>
      <c r="O32" s="19">
        <v>30</v>
      </c>
      <c r="P32" s="19">
        <v>58</v>
      </c>
      <c r="Q32" s="19">
        <f t="shared" si="2"/>
        <v>283.5</v>
      </c>
      <c r="R32" s="19">
        <v>340</v>
      </c>
      <c r="S32" s="3" t="s">
        <v>85</v>
      </c>
      <c r="T32" s="3" t="s">
        <v>112</v>
      </c>
      <c r="V32" s="51"/>
      <c r="W32" s="62" t="s">
        <v>106</v>
      </c>
      <c r="X32" s="63"/>
      <c r="Y32" s="63"/>
      <c r="Z32" s="64"/>
      <c r="AA32" s="52"/>
    </row>
    <row r="33" spans="1:27" x14ac:dyDescent="0.25">
      <c r="A33" s="2" t="s">
        <v>5</v>
      </c>
      <c r="B33" s="2" t="s">
        <v>35</v>
      </c>
      <c r="C33" s="2">
        <v>2004</v>
      </c>
      <c r="D33" s="2">
        <v>64</v>
      </c>
      <c r="E33" s="2" t="s">
        <v>7</v>
      </c>
      <c r="F33" s="5" t="s">
        <v>63</v>
      </c>
      <c r="G33" t="s">
        <v>72</v>
      </c>
      <c r="H33" s="19"/>
      <c r="I33" s="19">
        <v>42</v>
      </c>
      <c r="J33" s="19"/>
      <c r="K33" s="19">
        <f t="shared" si="0"/>
        <v>42</v>
      </c>
      <c r="L33" s="19">
        <f t="shared" si="1"/>
        <v>126</v>
      </c>
      <c r="M33" s="3" t="s">
        <v>86</v>
      </c>
      <c r="N33" s="19">
        <v>69.5</v>
      </c>
      <c r="O33" s="19">
        <v>30</v>
      </c>
      <c r="P33" s="19">
        <v>58</v>
      </c>
      <c r="Q33" s="19">
        <f t="shared" si="2"/>
        <v>283.5</v>
      </c>
      <c r="R33" s="19">
        <v>340</v>
      </c>
      <c r="S33" s="3" t="s">
        <v>85</v>
      </c>
      <c r="T33" s="3" t="s">
        <v>112</v>
      </c>
      <c r="V33" s="51"/>
      <c r="W33" s="21" t="s">
        <v>87</v>
      </c>
      <c r="X33" s="19">
        <v>139</v>
      </c>
      <c r="Y33" s="20">
        <f t="shared" ref="Y33:Y37" si="12">COUNTIF(M:M,W33)</f>
        <v>7</v>
      </c>
      <c r="Z33" s="22">
        <f>X33*Y33</f>
        <v>973</v>
      </c>
      <c r="AA33" s="52"/>
    </row>
    <row r="34" spans="1:27" x14ac:dyDescent="0.25">
      <c r="A34" s="2" t="s">
        <v>5</v>
      </c>
      <c r="B34" s="2" t="s">
        <v>40</v>
      </c>
      <c r="C34" s="2">
        <v>2009</v>
      </c>
      <c r="D34" s="2">
        <v>128</v>
      </c>
      <c r="E34" s="2" t="s">
        <v>10</v>
      </c>
      <c r="F34" s="5" t="s">
        <v>63</v>
      </c>
      <c r="G34" t="s">
        <v>73</v>
      </c>
      <c r="H34" s="19"/>
      <c r="I34" s="19">
        <v>42</v>
      </c>
      <c r="J34" s="19"/>
      <c r="K34" s="19">
        <f t="shared" ref="K34:K65" si="13">I34+J34</f>
        <v>42</v>
      </c>
      <c r="L34" s="19">
        <f t="shared" ref="L34:L65" si="14">K34*3</f>
        <v>126</v>
      </c>
      <c r="M34" s="3" t="s">
        <v>86</v>
      </c>
      <c r="N34" s="19">
        <f>VLOOKUP(M34,$W$33:$X$37,2,0)</f>
        <v>69.5</v>
      </c>
      <c r="O34" s="19">
        <v>30</v>
      </c>
      <c r="P34" s="19">
        <v>58</v>
      </c>
      <c r="Q34" s="19">
        <f t="shared" ref="Q34:Q65" si="15">P34+N34+L34+O34</f>
        <v>283.5</v>
      </c>
      <c r="R34" s="19">
        <v>400</v>
      </c>
      <c r="S34" s="3" t="s">
        <v>114</v>
      </c>
      <c r="T34" s="3"/>
      <c r="V34" s="51"/>
      <c r="W34" s="21" t="s">
        <v>47</v>
      </c>
      <c r="X34" s="19">
        <v>90.5</v>
      </c>
      <c r="Y34" s="20">
        <f t="shared" si="12"/>
        <v>2</v>
      </c>
      <c r="Z34" s="22">
        <f t="shared" ref="Z34:Z37" si="16">X34*Y34</f>
        <v>181</v>
      </c>
      <c r="AA34" s="52"/>
    </row>
    <row r="35" spans="1:27" x14ac:dyDescent="0.25">
      <c r="A35" s="2" t="s">
        <v>5</v>
      </c>
      <c r="B35" s="2" t="s">
        <v>22</v>
      </c>
      <c r="C35" s="2">
        <v>2008</v>
      </c>
      <c r="D35" s="2">
        <v>103</v>
      </c>
      <c r="E35" s="2" t="s">
        <v>7</v>
      </c>
      <c r="F35" s="5" t="s">
        <v>63</v>
      </c>
      <c r="G35" t="s">
        <v>73</v>
      </c>
      <c r="H35" s="19"/>
      <c r="I35" s="19">
        <v>42</v>
      </c>
      <c r="J35" s="19"/>
      <c r="K35" s="19">
        <f t="shared" si="13"/>
        <v>42</v>
      </c>
      <c r="L35" s="19">
        <f t="shared" si="14"/>
        <v>126</v>
      </c>
      <c r="M35" s="3" t="s">
        <v>107</v>
      </c>
      <c r="N35" s="19">
        <v>0</v>
      </c>
      <c r="O35" s="19">
        <v>30</v>
      </c>
      <c r="P35" s="19">
        <v>58</v>
      </c>
      <c r="Q35" s="19">
        <f t="shared" si="15"/>
        <v>214</v>
      </c>
      <c r="R35" s="19">
        <v>270</v>
      </c>
      <c r="S35" s="3" t="s">
        <v>85</v>
      </c>
      <c r="T35" s="3" t="s">
        <v>112</v>
      </c>
      <c r="V35" s="51"/>
      <c r="W35" s="23" t="s">
        <v>86</v>
      </c>
      <c r="X35" s="19">
        <v>69.5</v>
      </c>
      <c r="Y35" s="20">
        <f t="shared" si="12"/>
        <v>25</v>
      </c>
      <c r="Z35" s="22">
        <f t="shared" si="16"/>
        <v>1737.5</v>
      </c>
      <c r="AA35" s="52"/>
    </row>
    <row r="36" spans="1:27" x14ac:dyDescent="0.25">
      <c r="A36" s="2" t="s">
        <v>5</v>
      </c>
      <c r="B36" s="2" t="s">
        <v>18</v>
      </c>
      <c r="C36" s="2">
        <v>2006</v>
      </c>
      <c r="D36" s="2">
        <v>11</v>
      </c>
      <c r="E36" s="2" t="s">
        <v>7</v>
      </c>
      <c r="F36" s="5" t="s">
        <v>63</v>
      </c>
      <c r="G36" t="s">
        <v>74</v>
      </c>
      <c r="H36" s="19"/>
      <c r="I36" s="19">
        <v>42</v>
      </c>
      <c r="J36" s="19">
        <v>2.8</v>
      </c>
      <c r="K36" s="19">
        <f t="shared" si="13"/>
        <v>44.8</v>
      </c>
      <c r="L36" s="19">
        <f t="shared" si="14"/>
        <v>134.39999999999998</v>
      </c>
      <c r="M36" s="3" t="s">
        <v>86</v>
      </c>
      <c r="N36" s="19">
        <f>VLOOKUP(M36,$W$33:$X$37,2,0)</f>
        <v>69.5</v>
      </c>
      <c r="O36" s="19">
        <v>30</v>
      </c>
      <c r="P36" s="19">
        <v>58</v>
      </c>
      <c r="Q36" s="19">
        <f t="shared" si="15"/>
        <v>291.89999999999998</v>
      </c>
      <c r="R36" s="19">
        <v>340</v>
      </c>
      <c r="S36" s="3" t="s">
        <v>85</v>
      </c>
      <c r="T36" s="3" t="s">
        <v>112</v>
      </c>
      <c r="V36" s="51"/>
      <c r="W36" s="24" t="s">
        <v>88</v>
      </c>
      <c r="X36" s="19">
        <v>90.4</v>
      </c>
      <c r="Y36" s="20">
        <f t="shared" si="12"/>
        <v>7</v>
      </c>
      <c r="Z36" s="22">
        <f t="shared" si="16"/>
        <v>632.80000000000007</v>
      </c>
      <c r="AA36" s="52"/>
    </row>
    <row r="37" spans="1:27" x14ac:dyDescent="0.25">
      <c r="A37" s="2" t="s">
        <v>5</v>
      </c>
      <c r="B37" s="2" t="s">
        <v>32</v>
      </c>
      <c r="C37" s="2">
        <v>2006</v>
      </c>
      <c r="D37" s="2">
        <v>74</v>
      </c>
      <c r="E37" s="2" t="s">
        <v>7</v>
      </c>
      <c r="F37" s="5" t="s">
        <v>63</v>
      </c>
      <c r="G37" t="s">
        <v>74</v>
      </c>
      <c r="H37" s="19"/>
      <c r="I37" s="19">
        <v>42</v>
      </c>
      <c r="J37" s="19">
        <v>2.8</v>
      </c>
      <c r="K37" s="19">
        <f t="shared" si="13"/>
        <v>44.8</v>
      </c>
      <c r="L37" s="19">
        <f t="shared" si="14"/>
        <v>134.39999999999998</v>
      </c>
      <c r="M37" s="3" t="s">
        <v>107</v>
      </c>
      <c r="N37" s="19">
        <v>0</v>
      </c>
      <c r="O37" s="19">
        <v>30</v>
      </c>
      <c r="P37" s="19">
        <v>58</v>
      </c>
      <c r="Q37" s="19">
        <f t="shared" si="15"/>
        <v>222.39999999999998</v>
      </c>
      <c r="R37" s="19">
        <v>270</v>
      </c>
      <c r="S37" s="3" t="s">
        <v>85</v>
      </c>
      <c r="T37" s="3" t="s">
        <v>112</v>
      </c>
      <c r="V37" s="51"/>
      <c r="W37" s="21" t="s">
        <v>89</v>
      </c>
      <c r="X37" s="19">
        <v>111.2</v>
      </c>
      <c r="Y37" s="20">
        <f t="shared" si="12"/>
        <v>1</v>
      </c>
      <c r="Z37" s="22">
        <f t="shared" si="16"/>
        <v>111.2</v>
      </c>
      <c r="AA37" s="52"/>
    </row>
    <row r="38" spans="1:27" ht="15.75" thickBot="1" x14ac:dyDescent="0.3">
      <c r="A38" s="2" t="s">
        <v>5</v>
      </c>
      <c r="B38" s="2" t="s">
        <v>11</v>
      </c>
      <c r="C38" s="2">
        <v>2006</v>
      </c>
      <c r="D38" s="2">
        <v>52</v>
      </c>
      <c r="E38" s="2" t="s">
        <v>7</v>
      </c>
      <c r="F38" s="5" t="s">
        <v>63</v>
      </c>
      <c r="G38" t="s">
        <v>74</v>
      </c>
      <c r="H38" s="19"/>
      <c r="I38" s="19">
        <v>42</v>
      </c>
      <c r="J38" s="19">
        <v>2.8</v>
      </c>
      <c r="K38" s="19">
        <f t="shared" si="13"/>
        <v>44.8</v>
      </c>
      <c r="L38" s="19">
        <f t="shared" si="14"/>
        <v>134.39999999999998</v>
      </c>
      <c r="M38" s="3" t="s">
        <v>86</v>
      </c>
      <c r="N38" s="19">
        <f>VLOOKUP(M38,$W$33:$X$37,2,0)</f>
        <v>69.5</v>
      </c>
      <c r="O38" s="19">
        <v>30</v>
      </c>
      <c r="P38" s="19">
        <v>58</v>
      </c>
      <c r="Q38" s="19">
        <f t="shared" si="15"/>
        <v>291.89999999999998</v>
      </c>
      <c r="R38" s="19">
        <v>400</v>
      </c>
      <c r="S38" s="3" t="s">
        <v>85</v>
      </c>
      <c r="T38" s="3" t="s">
        <v>113</v>
      </c>
      <c r="V38" s="51"/>
      <c r="W38" s="27"/>
      <c r="X38" s="28"/>
      <c r="Y38" s="29">
        <f>SUM(Y33:Y37)</f>
        <v>42</v>
      </c>
      <c r="Z38" s="30">
        <f>SUM(Z33:Z37)</f>
        <v>3635.5</v>
      </c>
      <c r="AA38" s="52"/>
    </row>
    <row r="39" spans="1:27" x14ac:dyDescent="0.25">
      <c r="A39" s="2" t="s">
        <v>5</v>
      </c>
      <c r="B39" s="2" t="s">
        <v>23</v>
      </c>
      <c r="C39" s="2">
        <v>2006</v>
      </c>
      <c r="D39" s="2">
        <v>12</v>
      </c>
      <c r="E39" s="2" t="s">
        <v>7</v>
      </c>
      <c r="F39" s="5" t="s">
        <v>63</v>
      </c>
      <c r="G39" t="s">
        <v>74</v>
      </c>
      <c r="H39" s="19"/>
      <c r="I39" s="19">
        <v>42</v>
      </c>
      <c r="J39" s="19"/>
      <c r="K39" s="19">
        <f t="shared" si="13"/>
        <v>42</v>
      </c>
      <c r="L39" s="19">
        <f t="shared" si="14"/>
        <v>126</v>
      </c>
      <c r="M39" s="3" t="s">
        <v>107</v>
      </c>
      <c r="N39" s="19">
        <v>0</v>
      </c>
      <c r="O39" s="19">
        <v>30</v>
      </c>
      <c r="P39" s="19">
        <v>58</v>
      </c>
      <c r="Q39" s="19">
        <f t="shared" si="15"/>
        <v>214</v>
      </c>
      <c r="R39" s="19">
        <v>270</v>
      </c>
      <c r="S39" s="3" t="s">
        <v>85</v>
      </c>
      <c r="T39" s="3" t="s">
        <v>112</v>
      </c>
      <c r="V39" s="51"/>
      <c r="W39" s="32" t="s">
        <v>125</v>
      </c>
      <c r="X39" s="31">
        <v>0</v>
      </c>
      <c r="Y39" s="20">
        <f>COUNTIF(M:M,W39)</f>
        <v>1</v>
      </c>
      <c r="Z39" s="33"/>
      <c r="AA39" s="52"/>
    </row>
    <row r="40" spans="1:27" x14ac:dyDescent="0.25">
      <c r="A40" s="2" t="s">
        <v>5</v>
      </c>
      <c r="B40" s="2" t="s">
        <v>42</v>
      </c>
      <c r="C40" s="2">
        <v>2005</v>
      </c>
      <c r="D40" s="2">
        <v>16</v>
      </c>
      <c r="E40" s="2" t="s">
        <v>7</v>
      </c>
      <c r="F40" s="5" t="s">
        <v>63</v>
      </c>
      <c r="G40" s="37" t="s">
        <v>74</v>
      </c>
      <c r="H40" s="19"/>
      <c r="I40" s="19">
        <v>42</v>
      </c>
      <c r="J40" s="19"/>
      <c r="K40" s="19">
        <f t="shared" si="13"/>
        <v>42</v>
      </c>
      <c r="L40" s="19">
        <f t="shared" si="14"/>
        <v>126</v>
      </c>
      <c r="M40" s="3" t="s">
        <v>86</v>
      </c>
      <c r="N40" s="19">
        <f t="shared" ref="N40:N46" si="17">VLOOKUP(M40,$W$33:$X$37,2,0)</f>
        <v>69.5</v>
      </c>
      <c r="O40" s="19">
        <v>30</v>
      </c>
      <c r="P40" s="19">
        <v>58</v>
      </c>
      <c r="Q40" s="19">
        <f t="shared" si="15"/>
        <v>283.5</v>
      </c>
      <c r="R40" s="19">
        <v>340</v>
      </c>
      <c r="S40" s="3" t="s">
        <v>85</v>
      </c>
      <c r="T40" s="3" t="s">
        <v>111</v>
      </c>
      <c r="V40" s="51"/>
      <c r="W40" s="57" t="s">
        <v>107</v>
      </c>
      <c r="X40" s="58">
        <v>0</v>
      </c>
      <c r="Y40" s="59">
        <f>COUNTIF(M:M,W40)</f>
        <v>5</v>
      </c>
      <c r="Z40" s="34"/>
      <c r="AA40" s="52"/>
    </row>
    <row r="41" spans="1:27" x14ac:dyDescent="0.25">
      <c r="A41" s="2" t="s">
        <v>47</v>
      </c>
      <c r="B41" s="2" t="s">
        <v>49</v>
      </c>
      <c r="C41" s="2"/>
      <c r="D41" s="2"/>
      <c r="E41" s="2" t="s">
        <v>7</v>
      </c>
      <c r="F41" s="5" t="s">
        <v>65</v>
      </c>
      <c r="G41" s="18" t="s">
        <v>75</v>
      </c>
      <c r="H41" s="19"/>
      <c r="I41" s="19">
        <v>50</v>
      </c>
      <c r="J41" s="19"/>
      <c r="K41" s="19">
        <f t="shared" si="13"/>
        <v>50</v>
      </c>
      <c r="L41" s="19">
        <f t="shared" si="14"/>
        <v>150</v>
      </c>
      <c r="M41" s="21" t="s">
        <v>47</v>
      </c>
      <c r="N41" s="19">
        <f t="shared" si="17"/>
        <v>90.5</v>
      </c>
      <c r="O41" s="19">
        <v>30</v>
      </c>
      <c r="P41" s="19">
        <v>58</v>
      </c>
      <c r="Q41" s="19">
        <f t="shared" si="15"/>
        <v>328.5</v>
      </c>
      <c r="R41" s="19"/>
      <c r="S41" s="3" t="s">
        <v>130</v>
      </c>
      <c r="T41" s="3" t="s">
        <v>130</v>
      </c>
      <c r="V41" s="51"/>
      <c r="W41" s="21" t="s">
        <v>118</v>
      </c>
      <c r="X41" s="31">
        <v>0</v>
      </c>
      <c r="Y41" s="20">
        <f>COUNTIF(M:M,W41)</f>
        <v>3</v>
      </c>
      <c r="Z41" s="34"/>
      <c r="AA41" s="52"/>
    </row>
    <row r="42" spans="1:27" ht="15.75" thickBot="1" x14ac:dyDescent="0.3">
      <c r="A42" s="2" t="s">
        <v>5</v>
      </c>
      <c r="B42" s="2" t="s">
        <v>14</v>
      </c>
      <c r="C42" s="2"/>
      <c r="D42" s="2"/>
      <c r="E42" s="2" t="s">
        <v>7</v>
      </c>
      <c r="F42" s="5" t="s">
        <v>62</v>
      </c>
      <c r="G42" s="18" t="s">
        <v>75</v>
      </c>
      <c r="H42" s="19"/>
      <c r="I42" s="19">
        <v>50</v>
      </c>
      <c r="J42" s="19"/>
      <c r="K42" s="19">
        <f t="shared" si="13"/>
        <v>50</v>
      </c>
      <c r="L42" s="19">
        <f t="shared" si="14"/>
        <v>150</v>
      </c>
      <c r="M42" s="3" t="s">
        <v>89</v>
      </c>
      <c r="N42" s="19">
        <f t="shared" si="17"/>
        <v>111.2</v>
      </c>
      <c r="O42" s="19">
        <v>30</v>
      </c>
      <c r="P42" s="19">
        <v>58</v>
      </c>
      <c r="Q42" s="19">
        <f t="shared" si="15"/>
        <v>349.2</v>
      </c>
      <c r="R42" s="19">
        <v>400</v>
      </c>
      <c r="S42" s="3" t="s">
        <v>85</v>
      </c>
      <c r="T42" s="3" t="s">
        <v>112</v>
      </c>
      <c r="V42" s="51"/>
      <c r="W42" s="25"/>
      <c r="X42" s="26"/>
      <c r="Y42" s="36">
        <f>SUM(Y38:Y41)</f>
        <v>51</v>
      </c>
      <c r="Z42" s="35"/>
      <c r="AA42" s="52"/>
    </row>
    <row r="43" spans="1:27" x14ac:dyDescent="0.25">
      <c r="A43" s="2" t="s">
        <v>47</v>
      </c>
      <c r="B43" s="2" t="s">
        <v>51</v>
      </c>
      <c r="C43" s="2"/>
      <c r="D43" s="2"/>
      <c r="E43" s="2" t="s">
        <v>10</v>
      </c>
      <c r="F43" s="5" t="s">
        <v>65</v>
      </c>
      <c r="G43" s="18" t="s">
        <v>75</v>
      </c>
      <c r="H43" s="19"/>
      <c r="I43" s="19">
        <v>50</v>
      </c>
      <c r="J43" s="19">
        <v>2.8</v>
      </c>
      <c r="K43" s="19">
        <f t="shared" si="13"/>
        <v>52.8</v>
      </c>
      <c r="L43" s="19">
        <f t="shared" si="14"/>
        <v>158.39999999999998</v>
      </c>
      <c r="M43" s="3" t="s">
        <v>87</v>
      </c>
      <c r="N43" s="19">
        <f t="shared" si="17"/>
        <v>139</v>
      </c>
      <c r="O43" s="19">
        <v>30</v>
      </c>
      <c r="P43" s="19">
        <v>58</v>
      </c>
      <c r="Q43" s="19">
        <f t="shared" si="15"/>
        <v>385.4</v>
      </c>
      <c r="R43" s="19">
        <v>400</v>
      </c>
      <c r="S43" s="3" t="s">
        <v>85</v>
      </c>
      <c r="T43" s="3" t="s">
        <v>112</v>
      </c>
      <c r="V43" s="51"/>
      <c r="W43" s="32"/>
      <c r="X43" s="31"/>
      <c r="Y43" s="20"/>
      <c r="Z43" s="33"/>
      <c r="AA43" s="52"/>
    </row>
    <row r="44" spans="1:27" x14ac:dyDescent="0.25">
      <c r="A44" s="2" t="s">
        <v>47</v>
      </c>
      <c r="B44" s="2" t="s">
        <v>52</v>
      </c>
      <c r="C44" s="2"/>
      <c r="D44" s="2"/>
      <c r="E44" s="2" t="s">
        <v>7</v>
      </c>
      <c r="F44" s="5" t="s">
        <v>65</v>
      </c>
      <c r="G44" s="18" t="s">
        <v>75</v>
      </c>
      <c r="H44" s="19"/>
      <c r="I44" s="19">
        <v>50</v>
      </c>
      <c r="J44" s="19"/>
      <c r="K44" s="19">
        <f t="shared" si="13"/>
        <v>50</v>
      </c>
      <c r="L44" s="19">
        <f t="shared" si="14"/>
        <v>150</v>
      </c>
      <c r="M44" s="3" t="s">
        <v>87</v>
      </c>
      <c r="N44" s="19">
        <f t="shared" si="17"/>
        <v>139</v>
      </c>
      <c r="O44" s="19">
        <v>30</v>
      </c>
      <c r="P44" s="19">
        <v>58</v>
      </c>
      <c r="Q44" s="19">
        <f t="shared" si="15"/>
        <v>377</v>
      </c>
      <c r="R44" s="19"/>
      <c r="S44" s="3" t="s">
        <v>85</v>
      </c>
      <c r="T44" s="21" t="s">
        <v>129</v>
      </c>
      <c r="V44" s="51"/>
      <c r="W44" s="21" t="s">
        <v>126</v>
      </c>
      <c r="X44" s="31">
        <v>139</v>
      </c>
      <c r="Y44" s="20">
        <v>2</v>
      </c>
      <c r="Z44" s="22">
        <f>X44*Y44</f>
        <v>278</v>
      </c>
      <c r="AA44" s="52"/>
    </row>
    <row r="45" spans="1:27" x14ac:dyDescent="0.25">
      <c r="A45" s="2" t="s">
        <v>47</v>
      </c>
      <c r="B45" s="2" t="s">
        <v>53</v>
      </c>
      <c r="C45" s="2"/>
      <c r="D45" s="2"/>
      <c r="E45" s="2" t="s">
        <v>7</v>
      </c>
      <c r="F45" s="5" t="s">
        <v>65</v>
      </c>
      <c r="G45" s="12" t="s">
        <v>75</v>
      </c>
      <c r="H45" s="19"/>
      <c r="I45" s="19">
        <v>50</v>
      </c>
      <c r="J45" s="19"/>
      <c r="K45" s="19">
        <f t="shared" si="13"/>
        <v>50</v>
      </c>
      <c r="L45" s="19">
        <f t="shared" si="14"/>
        <v>150</v>
      </c>
      <c r="M45" s="3" t="s">
        <v>87</v>
      </c>
      <c r="N45" s="19">
        <f t="shared" si="17"/>
        <v>139</v>
      </c>
      <c r="O45" s="19">
        <v>30</v>
      </c>
      <c r="P45" s="19">
        <v>58</v>
      </c>
      <c r="Q45" s="19">
        <f t="shared" si="15"/>
        <v>377</v>
      </c>
      <c r="R45" s="19"/>
      <c r="S45" s="3" t="s">
        <v>85</v>
      </c>
      <c r="T45" s="3" t="s">
        <v>112</v>
      </c>
      <c r="V45" s="51"/>
      <c r="W45" s="21" t="s">
        <v>127</v>
      </c>
      <c r="X45" s="31"/>
      <c r="Y45" s="20">
        <v>1</v>
      </c>
      <c r="Z45" s="34"/>
      <c r="AA45" s="52"/>
    </row>
    <row r="46" spans="1:27" ht="15.75" thickBot="1" x14ac:dyDescent="0.3">
      <c r="A46" s="2" t="s">
        <v>5</v>
      </c>
      <c r="B46" s="2" t="s">
        <v>24</v>
      </c>
      <c r="C46" s="2">
        <v>2008</v>
      </c>
      <c r="D46" s="2">
        <v>105</v>
      </c>
      <c r="E46" s="2" t="s">
        <v>7</v>
      </c>
      <c r="F46" s="5" t="s">
        <v>62</v>
      </c>
      <c r="G46" s="37" t="s">
        <v>76</v>
      </c>
      <c r="H46" s="19"/>
      <c r="I46" s="19">
        <v>42</v>
      </c>
      <c r="J46" s="19">
        <v>2.8</v>
      </c>
      <c r="K46" s="19">
        <f t="shared" si="13"/>
        <v>44.8</v>
      </c>
      <c r="L46" s="19">
        <f t="shared" si="14"/>
        <v>134.39999999999998</v>
      </c>
      <c r="M46" s="3" t="s">
        <v>86</v>
      </c>
      <c r="N46" s="19">
        <f t="shared" si="17"/>
        <v>69.5</v>
      </c>
      <c r="O46" s="19">
        <v>30</v>
      </c>
      <c r="P46" s="19">
        <v>58</v>
      </c>
      <c r="Q46" s="19">
        <f t="shared" si="15"/>
        <v>291.89999999999998</v>
      </c>
      <c r="R46" s="19">
        <v>340</v>
      </c>
      <c r="S46" s="3" t="s">
        <v>85</v>
      </c>
      <c r="T46" s="3" t="s">
        <v>112</v>
      </c>
      <c r="V46" s="51"/>
      <c r="W46" s="25" t="s">
        <v>95</v>
      </c>
      <c r="X46" s="26"/>
      <c r="Y46" s="36">
        <f>Y38+Y41+Y39+Y44+Y45</f>
        <v>49</v>
      </c>
      <c r="Z46" s="47">
        <f>Z44+Z38</f>
        <v>3913.5</v>
      </c>
      <c r="AA46" s="52"/>
    </row>
    <row r="47" spans="1:27" x14ac:dyDescent="0.25">
      <c r="A47" s="2" t="s">
        <v>5</v>
      </c>
      <c r="B47" s="2" t="s">
        <v>33</v>
      </c>
      <c r="C47" s="2">
        <v>2009</v>
      </c>
      <c r="D47" s="2">
        <v>29</v>
      </c>
      <c r="E47" s="2" t="s">
        <v>10</v>
      </c>
      <c r="F47" s="5" t="s">
        <v>62</v>
      </c>
      <c r="G47" t="s">
        <v>76</v>
      </c>
      <c r="H47" s="19"/>
      <c r="I47" s="19">
        <v>42</v>
      </c>
      <c r="J47" s="19"/>
      <c r="K47" s="19">
        <f t="shared" si="13"/>
        <v>42</v>
      </c>
      <c r="L47" s="19">
        <f t="shared" si="14"/>
        <v>126</v>
      </c>
      <c r="M47" s="3" t="s">
        <v>118</v>
      </c>
      <c r="N47" s="19">
        <v>0</v>
      </c>
      <c r="O47" s="19">
        <v>30</v>
      </c>
      <c r="P47" s="19">
        <v>58</v>
      </c>
      <c r="Q47" s="19">
        <f t="shared" si="15"/>
        <v>214</v>
      </c>
      <c r="R47" s="19">
        <v>340</v>
      </c>
      <c r="S47" s="3" t="s">
        <v>85</v>
      </c>
      <c r="T47" s="3" t="s">
        <v>112</v>
      </c>
      <c r="V47" s="51"/>
      <c r="W47" s="37"/>
      <c r="X47" s="37"/>
      <c r="Y47" s="37"/>
      <c r="Z47" s="37"/>
      <c r="AA47" s="52"/>
    </row>
    <row r="48" spans="1:27" ht="15.75" thickBot="1" x14ac:dyDescent="0.3">
      <c r="A48" s="2" t="s">
        <v>5</v>
      </c>
      <c r="B48" s="2" t="s">
        <v>37</v>
      </c>
      <c r="C48" s="2">
        <v>2007</v>
      </c>
      <c r="D48" s="2">
        <v>85</v>
      </c>
      <c r="E48" s="2" t="s">
        <v>7</v>
      </c>
      <c r="F48" s="5" t="s">
        <v>62</v>
      </c>
      <c r="G48" s="37" t="s">
        <v>76</v>
      </c>
      <c r="H48" s="19"/>
      <c r="I48" s="19">
        <v>42</v>
      </c>
      <c r="J48" s="19"/>
      <c r="K48" s="19">
        <f t="shared" si="13"/>
        <v>42</v>
      </c>
      <c r="L48" s="19">
        <f t="shared" si="14"/>
        <v>126</v>
      </c>
      <c r="M48" s="3" t="s">
        <v>86</v>
      </c>
      <c r="N48" s="19">
        <f>VLOOKUP(M48,$W$33:$X$37,2,0)</f>
        <v>69.5</v>
      </c>
      <c r="O48" s="19">
        <v>30</v>
      </c>
      <c r="P48" s="19">
        <v>58</v>
      </c>
      <c r="Q48" s="19">
        <f t="shared" si="15"/>
        <v>283.5</v>
      </c>
      <c r="R48" s="19">
        <v>340</v>
      </c>
      <c r="S48" s="3" t="s">
        <v>85</v>
      </c>
      <c r="T48" s="3" t="s">
        <v>112</v>
      </c>
      <c r="V48" s="51"/>
      <c r="W48" s="25" t="s">
        <v>128</v>
      </c>
      <c r="X48" s="26">
        <v>3</v>
      </c>
      <c r="Y48" s="36"/>
      <c r="Z48" s="47">
        <f>X48*Y46</f>
        <v>147</v>
      </c>
      <c r="AA48" s="52"/>
    </row>
    <row r="49" spans="1:27" x14ac:dyDescent="0.25">
      <c r="A49" s="2" t="s">
        <v>5</v>
      </c>
      <c r="B49" s="2" t="s">
        <v>19</v>
      </c>
      <c r="C49" s="2">
        <v>2007</v>
      </c>
      <c r="D49" s="2">
        <v>58</v>
      </c>
      <c r="E49" s="2" t="s">
        <v>7</v>
      </c>
      <c r="F49" s="5" t="s">
        <v>62</v>
      </c>
      <c r="G49" t="s">
        <v>76</v>
      </c>
      <c r="H49" s="19"/>
      <c r="I49" s="19">
        <v>42</v>
      </c>
      <c r="J49" s="19"/>
      <c r="K49" s="19">
        <f t="shared" si="13"/>
        <v>42</v>
      </c>
      <c r="L49" s="19">
        <f t="shared" si="14"/>
        <v>126</v>
      </c>
      <c r="M49" s="3" t="s">
        <v>86</v>
      </c>
      <c r="N49" s="19">
        <v>0</v>
      </c>
      <c r="O49" s="19">
        <v>30</v>
      </c>
      <c r="P49" s="19">
        <v>58</v>
      </c>
      <c r="Q49" s="19">
        <f t="shared" si="15"/>
        <v>214</v>
      </c>
      <c r="R49" s="19">
        <v>270</v>
      </c>
      <c r="S49" s="3" t="s">
        <v>85</v>
      </c>
      <c r="T49" s="3" t="s">
        <v>111</v>
      </c>
      <c r="V49" s="51"/>
      <c r="W49" s="37"/>
      <c r="X49" s="37"/>
      <c r="Y49" s="37"/>
      <c r="Z49" s="46">
        <f>Z46+Z48</f>
        <v>4060.5</v>
      </c>
      <c r="AA49" s="52"/>
    </row>
    <row r="50" spans="1:27" x14ac:dyDescent="0.25">
      <c r="A50" s="2" t="s">
        <v>5</v>
      </c>
      <c r="B50" s="2" t="s">
        <v>38</v>
      </c>
      <c r="C50" s="2">
        <v>2008</v>
      </c>
      <c r="D50" s="2">
        <v>45</v>
      </c>
      <c r="E50" s="2" t="s">
        <v>7</v>
      </c>
      <c r="F50" s="5" t="s">
        <v>62</v>
      </c>
      <c r="G50" s="37" t="s">
        <v>77</v>
      </c>
      <c r="H50" s="19"/>
      <c r="I50" s="19">
        <v>42</v>
      </c>
      <c r="J50" s="19"/>
      <c r="K50" s="19">
        <f t="shared" si="13"/>
        <v>42</v>
      </c>
      <c r="L50" s="19">
        <f t="shared" si="14"/>
        <v>126</v>
      </c>
      <c r="M50" s="3" t="s">
        <v>118</v>
      </c>
      <c r="N50" s="19">
        <v>0</v>
      </c>
      <c r="O50" s="19">
        <v>30</v>
      </c>
      <c r="P50" s="19">
        <v>58</v>
      </c>
      <c r="Q50" s="19">
        <f t="shared" si="15"/>
        <v>214</v>
      </c>
      <c r="R50" s="19">
        <v>340</v>
      </c>
      <c r="S50" s="3" t="s">
        <v>85</v>
      </c>
      <c r="T50" s="3" t="s">
        <v>112</v>
      </c>
      <c r="V50" s="51"/>
      <c r="W50" s="53"/>
      <c r="X50" s="53"/>
      <c r="Y50" s="53"/>
      <c r="Z50" s="53"/>
      <c r="AA50" s="52"/>
    </row>
    <row r="51" spans="1:27" ht="15.75" thickBot="1" x14ac:dyDescent="0.3">
      <c r="A51" s="2" t="s">
        <v>5</v>
      </c>
      <c r="B51" s="12" t="s">
        <v>39</v>
      </c>
      <c r="C51" s="12">
        <v>2008</v>
      </c>
      <c r="D51" s="12">
        <v>43</v>
      </c>
      <c r="E51" s="18" t="s">
        <v>10</v>
      </c>
      <c r="F51" s="45" t="s">
        <v>62</v>
      </c>
      <c r="G51" t="s">
        <v>77</v>
      </c>
      <c r="H51" s="46"/>
      <c r="I51" s="19">
        <v>42</v>
      </c>
      <c r="J51" s="19"/>
      <c r="K51" s="19">
        <f t="shared" si="13"/>
        <v>42</v>
      </c>
      <c r="L51" s="19">
        <f t="shared" si="14"/>
        <v>126</v>
      </c>
      <c r="M51" s="3" t="s">
        <v>86</v>
      </c>
      <c r="N51" s="19">
        <f>VLOOKUP(M51,$W$33:$X$37,2,0)</f>
        <v>69.5</v>
      </c>
      <c r="O51" s="19">
        <v>30</v>
      </c>
      <c r="P51" s="19">
        <v>58</v>
      </c>
      <c r="Q51" s="19">
        <f t="shared" si="15"/>
        <v>283.5</v>
      </c>
      <c r="R51" s="19">
        <v>340</v>
      </c>
      <c r="S51" s="3" t="s">
        <v>85</v>
      </c>
      <c r="T51" s="3" t="s">
        <v>112</v>
      </c>
      <c r="V51" s="54"/>
      <c r="W51" s="55"/>
      <c r="X51" s="55"/>
      <c r="Y51" s="55"/>
      <c r="Z51" s="55"/>
      <c r="AA51" s="56"/>
    </row>
    <row r="52" spans="1:27" x14ac:dyDescent="0.25">
      <c r="A52" s="2" t="s">
        <v>5</v>
      </c>
      <c r="B52" s="2" t="s">
        <v>16</v>
      </c>
      <c r="C52" s="2">
        <v>2009</v>
      </c>
      <c r="D52" s="2">
        <v>55</v>
      </c>
      <c r="E52" s="2" t="s">
        <v>7</v>
      </c>
      <c r="F52" s="5" t="s">
        <v>62</v>
      </c>
      <c r="G52" t="s">
        <v>77</v>
      </c>
      <c r="H52" s="19"/>
      <c r="I52" s="19">
        <v>42</v>
      </c>
      <c r="J52" s="19"/>
      <c r="K52" s="19">
        <f t="shared" si="13"/>
        <v>42</v>
      </c>
      <c r="L52" s="19">
        <f t="shared" si="14"/>
        <v>126</v>
      </c>
      <c r="M52" s="3" t="s">
        <v>118</v>
      </c>
      <c r="N52" s="19">
        <v>0</v>
      </c>
      <c r="O52" s="19">
        <v>30</v>
      </c>
      <c r="P52" s="19">
        <v>58</v>
      </c>
      <c r="Q52" s="19">
        <f t="shared" si="15"/>
        <v>214</v>
      </c>
      <c r="R52" s="19">
        <v>340</v>
      </c>
      <c r="S52" s="3" t="s">
        <v>85</v>
      </c>
      <c r="T52" s="3" t="s">
        <v>112</v>
      </c>
    </row>
    <row r="53" spans="1:27" ht="28.5" x14ac:dyDescent="0.25">
      <c r="A53" s="2"/>
      <c r="B53" s="2" t="s">
        <v>117</v>
      </c>
      <c r="C53" s="2"/>
      <c r="D53" s="2"/>
      <c r="E53" s="2"/>
      <c r="F53" s="5"/>
      <c r="G53" s="12" t="s">
        <v>121</v>
      </c>
      <c r="H53" s="19"/>
      <c r="I53" s="19"/>
      <c r="J53" s="19"/>
      <c r="K53" s="19"/>
      <c r="L53" s="19"/>
      <c r="M53" s="3"/>
      <c r="N53" s="19"/>
      <c r="O53" s="19"/>
      <c r="P53" s="19">
        <v>58</v>
      </c>
      <c r="Q53" s="19"/>
      <c r="R53" s="19">
        <v>58</v>
      </c>
      <c r="S53" s="3" t="s">
        <v>85</v>
      </c>
      <c r="T53" s="3" t="s">
        <v>112</v>
      </c>
    </row>
    <row r="54" spans="1:27" ht="15.75" thickBot="1" x14ac:dyDescent="0.3">
      <c r="A54" s="14"/>
      <c r="B54" s="14"/>
      <c r="C54" s="14"/>
      <c r="D54" s="14"/>
      <c r="E54" s="14"/>
      <c r="F54" s="16"/>
      <c r="H54" s="42"/>
      <c r="I54" s="42"/>
      <c r="J54" s="42"/>
      <c r="K54" s="42"/>
      <c r="L54" s="42"/>
      <c r="M54" s="8"/>
      <c r="N54" s="42"/>
      <c r="O54" s="42"/>
      <c r="P54" s="42"/>
      <c r="Q54" s="42"/>
      <c r="R54" s="42"/>
      <c r="S54" s="8"/>
      <c r="T54" s="8"/>
    </row>
    <row r="55" spans="1:27" ht="15.75" thickBot="1" x14ac:dyDescent="0.3">
      <c r="A55" s="9" t="s">
        <v>95</v>
      </c>
      <c r="B55" s="10"/>
      <c r="C55" s="10"/>
      <c r="D55" s="10"/>
      <c r="E55" s="10"/>
      <c r="F55" s="11"/>
      <c r="G55" s="10"/>
      <c r="H55" s="43"/>
      <c r="I55" s="43"/>
      <c r="J55" s="43"/>
      <c r="K55" s="43">
        <f t="shared" ref="K55" si="18">I55+J55</f>
        <v>0</v>
      </c>
      <c r="L55" s="43">
        <f>SUM(L2:L54)</f>
        <v>6634.7999999999984</v>
      </c>
      <c r="M55" s="10"/>
      <c r="N55" s="43">
        <f>SUM(N2:N54)</f>
        <v>3566.0000000000005</v>
      </c>
      <c r="O55" s="43">
        <f>SUM(O2:O54)</f>
        <v>1500</v>
      </c>
      <c r="P55" s="43">
        <f>SUM(P2:P54)</f>
        <v>2958</v>
      </c>
      <c r="Q55" s="43">
        <f>SUM(Q2:Q54)</f>
        <v>14600.799999999996</v>
      </c>
      <c r="R55" s="43">
        <f>SUM(R2:R54)</f>
        <v>15358</v>
      </c>
      <c r="S55" s="10"/>
      <c r="T55" s="10"/>
    </row>
    <row r="56" spans="1:27" x14ac:dyDescent="0.25">
      <c r="N56" s="44">
        <f>N55*9%</f>
        <v>320.94000000000005</v>
      </c>
    </row>
    <row r="57" spans="1:27" x14ac:dyDescent="0.25">
      <c r="N57" s="44">
        <f>N55-N56</f>
        <v>3245.0600000000004</v>
      </c>
      <c r="Q57" s="44">
        <f>Q55-N56</f>
        <v>14279.859999999995</v>
      </c>
    </row>
    <row r="61" spans="1:27" x14ac:dyDescent="0.25">
      <c r="M61" t="s">
        <v>97</v>
      </c>
    </row>
    <row r="62" spans="1:27" x14ac:dyDescent="0.25">
      <c r="M62" t="s">
        <v>98</v>
      </c>
      <c r="N62" s="44">
        <v>320</v>
      </c>
    </row>
    <row r="63" spans="1:27" x14ac:dyDescent="0.25">
      <c r="M63" t="s">
        <v>99</v>
      </c>
      <c r="N63" s="44">
        <v>250</v>
      </c>
    </row>
    <row r="64" spans="1:27" x14ac:dyDescent="0.25">
      <c r="M64" t="s">
        <v>100</v>
      </c>
      <c r="N64" s="44">
        <v>250</v>
      </c>
    </row>
    <row r="65" spans="13:18" x14ac:dyDescent="0.25">
      <c r="M65" t="s">
        <v>101</v>
      </c>
      <c r="N65" s="44">
        <v>250</v>
      </c>
    </row>
    <row r="66" spans="13:18" x14ac:dyDescent="0.25">
      <c r="M66" t="s">
        <v>102</v>
      </c>
      <c r="N66" s="44">
        <v>250</v>
      </c>
    </row>
    <row r="67" spans="13:18" x14ac:dyDescent="0.25">
      <c r="N67" s="44">
        <f>SUM(N62:N66)</f>
        <v>1320</v>
      </c>
      <c r="Q67" s="44">
        <f>Q57+N67</f>
        <v>15599.859999999995</v>
      </c>
      <c r="R67" s="44">
        <f>R55-Q67</f>
        <v>-241.85999999999513</v>
      </c>
    </row>
  </sheetData>
  <autoFilter ref="A1:T67"/>
  <sortState ref="A2:T52">
    <sortCondition ref="G2:G52"/>
    <sortCondition ref="B2:B52"/>
  </sortState>
  <mergeCells count="3">
    <mergeCell ref="W21:X21"/>
    <mergeCell ref="Z21:AA21"/>
    <mergeCell ref="W32:Z32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NOVO Business Consultants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Horning Dieter</dc:creator>
  <cp:lastModifiedBy>Horning Dieter</cp:lastModifiedBy>
  <dcterms:created xsi:type="dcterms:W3CDTF">2018-10-19T05:11:43Z</dcterms:created>
  <dcterms:modified xsi:type="dcterms:W3CDTF">2018-11-20T14:34:10Z</dcterms:modified>
</cp:coreProperties>
</file>