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Volumes/LaCie/30. Regio Team /01. aktuelle Dokumente/"/>
    </mc:Choice>
  </mc:AlternateContent>
  <xr:revisionPtr revIDLastSave="0" documentId="8_{F808FFF4-DB2E-7445-AAE3-5E03E89B7426}" xr6:coauthVersionLast="34" xr6:coauthVersionMax="34" xr10:uidLastSave="{00000000-0000-0000-0000-000000000000}"/>
  <bookViews>
    <workbookView xWindow="20" yWindow="460" windowWidth="28800" windowHeight="16300" tabRatio="889" activeTab="4" xr2:uid="{00000000-000D-0000-FFFF-FFFF00000000}"/>
  </bookViews>
  <sheets>
    <sheet name="Startnummern Regio" sheetId="2" r:id="rId1"/>
    <sheet name="Terminplan Landgrf LG4" sheetId="33" r:id="rId2"/>
    <sheet name="LG VI - 2017 Terminplan" sheetId="38" r:id="rId3"/>
    <sheet name="2018 LG2 Landgraaf Zeitläufe 1" sheetId="40" r:id="rId4"/>
    <sheet name="2018 LG2  Landgraaf Zeitläufe 2" sheetId="41" r:id="rId5"/>
    <sheet name="LG VI Stubai 23.-26.11.17" sheetId="37" r:id="rId6"/>
    <sheet name="LG 4 17-18 Teilnehmer - Zimmer" sheetId="32" r:id="rId7"/>
    <sheet name="LG 3 17-18 Teilnehmer - Zimmer" sheetId="28" r:id="rId8"/>
    <sheet name="Terminplan Landgrf LG 3 Sept.17" sheetId="29" r:id="rId9"/>
    <sheet name="LG 2 17-18 Teilnehmer - Zimmer" sheetId="27" r:id="rId10"/>
    <sheet name="Terminplan Landgrf LG 2 Jul.17" sheetId="26" r:id="rId11"/>
    <sheet name="Zimmereinteilung LG4" sheetId="9" r:id="rId12"/>
    <sheet name="Zimmereinteilung LG2" sheetId="5" r:id="rId13"/>
    <sheet name="RS Stubai 25.11.17" sheetId="39" r:id="rId14"/>
    <sheet name="SL Landgraaf 15.10.17 - 2." sheetId="36" r:id="rId15"/>
    <sheet name="SL Landgraaf 15.10.17 - 1. " sheetId="35" r:id="rId16"/>
    <sheet name="SL Landgraaf 10.09.2017" sheetId="34" r:id="rId17"/>
    <sheet name="Starttraining 09.09.2017" sheetId="31" r:id="rId18"/>
    <sheet name="SL Landgraaf 09.09.2017" sheetId="30" r:id="rId19"/>
    <sheet name="SL Landgraaf 16.07.2017" sheetId="25" r:id="rId20"/>
    <sheet name="Sarttraining 15.07.17 " sheetId="24" r:id="rId21"/>
    <sheet name="SL Landgraaf 15.o7.2017" sheetId="23" r:id="rId22"/>
    <sheet name="RS Saanenmöser 19.03.2017" sheetId="22" r:id="rId23"/>
    <sheet name="RS Wasen 16.03.2017" sheetId="21" r:id="rId24"/>
    <sheet name="SL Wasen 15.03.2017" sheetId="20" r:id="rId25"/>
    <sheet name="SL Schönried Nachm - 04.03.2017" sheetId="19" r:id="rId26"/>
    <sheet name="SL Schönried Vorm - 04.03.2017" sheetId="18" r:id="rId27"/>
    <sheet name="SL Wasen 24.02.17" sheetId="17" r:id="rId28"/>
    <sheet name="RS Wasen 24.02.17 (2)" sheetId="16" r:id="rId29"/>
    <sheet name="RS Wasen 24.02.17 -1 " sheetId="15" r:id="rId30"/>
    <sheet name="RS Wasen 17.02.2017" sheetId="14" r:id="rId31"/>
    <sheet name="SL Wasen 10.02.2017" sheetId="11" r:id="rId32"/>
    <sheet name="SL Stubai 27.11.2017 " sheetId="12" r:id="rId33"/>
    <sheet name="RS Stubai 26-11-16" sheetId="13" r:id="rId34"/>
    <sheet name="RS Stubaital 25.11.16" sheetId="10" r:id="rId35"/>
    <sheet name="SL Landgraaf 3.10.16" sheetId="8" r:id="rId36"/>
    <sheet name="Sl. 2.10.2016 - Vormittag" sheetId="7" r:id="rId37"/>
    <sheet name="Starttraining01.10.16" sheetId="6" r:id="rId38"/>
    <sheet name="SL Landgraaf 11.09.16" sheetId="4" r:id="rId39"/>
    <sheet name="SL Landgraaf 10.09.2016 " sheetId="3" r:id="rId40"/>
    <sheet name="starttaining landgraaf 9.9.16Br" sheetId="1" r:id="rId41"/>
  </sheets>
  <definedNames>
    <definedName name="_xlnm._FilterDatabase" localSheetId="4" hidden="1">'2018 LG2  Landgraaf Zeitläufe 2'!$A$1:$G$134</definedName>
    <definedName name="_xlnm._FilterDatabase" localSheetId="3" hidden="1">'2018 LG2 Landgraaf Zeitläufe 1'!$A$1:$F$97</definedName>
    <definedName name="_xlnm._FilterDatabase" localSheetId="9" hidden="1">'LG 2 17-18 Teilnehmer - Zimmer'!$A$1:$F$35</definedName>
    <definedName name="_xlnm._FilterDatabase" localSheetId="6" hidden="1">'LG 4 17-18 Teilnehmer - Zimmer'!$A$1:$G$38</definedName>
    <definedName name="_xlnm._FilterDatabase" localSheetId="5" hidden="1">'LG VI Stubai 23.-26.11.17'!$A$1:$S$77</definedName>
    <definedName name="_xlnm._FilterDatabase" localSheetId="34" hidden="1">'RS Stubaital 25.11.16'!$A$1:$F$74</definedName>
    <definedName name="_xlnm._FilterDatabase" localSheetId="29" hidden="1">'RS Wasen 24.02.17 -1 '!$A$1:$F$87</definedName>
    <definedName name="_xlnm._FilterDatabase" localSheetId="28" hidden="1">'RS Wasen 24.02.17 (2)'!$A$1:$F$33</definedName>
    <definedName name="_xlnm._FilterDatabase" localSheetId="39" hidden="1">'SL Landgraaf 10.09.2016 '!$A$1:$G$51</definedName>
    <definedName name="_xlnm._FilterDatabase" localSheetId="27" hidden="1">'SL Wasen 24.02.17'!$A$1:$F$236</definedName>
    <definedName name="_xlnm._FilterDatabase" localSheetId="0" hidden="1">'Startnummern Regio'!$A$1:$G$120</definedName>
    <definedName name="_xlnm._FilterDatabase" localSheetId="12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G120" i="2" l="1"/>
  <c r="D120" i="2"/>
  <c r="G106" i="2" l="1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G105" i="2" l="1"/>
  <c r="D105" i="2"/>
  <c r="G104" i="2"/>
  <c r="D104" i="2"/>
  <c r="G103" i="2"/>
  <c r="D103" i="2"/>
  <c r="G102" i="2"/>
  <c r="D102" i="2"/>
  <c r="G101" i="2" l="1"/>
  <c r="D101" i="2"/>
  <c r="G100" i="2"/>
  <c r="D100" i="2"/>
  <c r="G99" i="2" l="1"/>
  <c r="D99" i="2"/>
  <c r="G98" i="2" l="1"/>
  <c r="D98" i="2"/>
  <c r="G97" i="2" l="1"/>
  <c r="D97" i="2"/>
  <c r="G96" i="2" l="1"/>
  <c r="D96" i="2"/>
  <c r="G95" i="2"/>
  <c r="D95" i="2"/>
  <c r="G94" i="2" l="1"/>
  <c r="D94" i="2"/>
  <c r="D93" i="2" l="1"/>
  <c r="G93" i="2"/>
  <c r="D92" i="2" l="1"/>
  <c r="G92" i="2"/>
  <c r="G91" i="2" l="1"/>
  <c r="D91" i="2"/>
  <c r="G90" i="2"/>
  <c r="D90" i="2"/>
  <c r="G89" i="2"/>
  <c r="D89" i="2"/>
  <c r="D88" i="2"/>
  <c r="G88" i="2"/>
  <c r="G87" i="2" l="1"/>
  <c r="D87" i="2"/>
  <c r="G86" i="2" l="1"/>
  <c r="D86" i="2"/>
  <c r="G44" i="2" l="1"/>
  <c r="G31" i="2"/>
  <c r="I11" i="2"/>
  <c r="I10" i="2"/>
  <c r="G30" i="2"/>
  <c r="G85" i="2" l="1"/>
  <c r="D85" i="2"/>
  <c r="D84" i="2"/>
  <c r="D83" i="2"/>
  <c r="G82" i="2"/>
  <c r="D82" i="2"/>
  <c r="G81" i="2"/>
  <c r="D81" i="2"/>
  <c r="D80" i="2"/>
  <c r="G80" i="2"/>
  <c r="G79" i="2"/>
  <c r="D79" i="2"/>
  <c r="G78" i="2"/>
  <c r="D78" i="2"/>
  <c r="C2" i="39" l="1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F53" i="39"/>
  <c r="D53" i="39"/>
  <c r="F52" i="39"/>
  <c r="D52" i="39"/>
  <c r="F51" i="39"/>
  <c r="D51" i="39"/>
  <c r="F50" i="39"/>
  <c r="D50" i="39"/>
  <c r="F49" i="39"/>
  <c r="D49" i="39"/>
  <c r="F48" i="39"/>
  <c r="D48" i="39"/>
  <c r="F47" i="39"/>
  <c r="D47" i="39"/>
  <c r="F46" i="39"/>
  <c r="D46" i="39"/>
  <c r="F45" i="39"/>
  <c r="D45" i="39"/>
  <c r="F44" i="39"/>
  <c r="D44" i="39"/>
  <c r="F43" i="39"/>
  <c r="D43" i="39"/>
  <c r="F42" i="39"/>
  <c r="D42" i="39"/>
  <c r="F41" i="39"/>
  <c r="D41" i="39"/>
  <c r="F40" i="39"/>
  <c r="D40" i="39"/>
  <c r="F39" i="39"/>
  <c r="D39" i="39"/>
  <c r="F38" i="39"/>
  <c r="D38" i="39"/>
  <c r="F37" i="39"/>
  <c r="D37" i="39"/>
  <c r="F36" i="39"/>
  <c r="D36" i="39"/>
  <c r="F35" i="39"/>
  <c r="D35" i="39"/>
  <c r="F34" i="39"/>
  <c r="D34" i="39"/>
  <c r="F33" i="39"/>
  <c r="D33" i="39"/>
  <c r="F32" i="39"/>
  <c r="D32" i="39"/>
  <c r="F31" i="39"/>
  <c r="D31" i="39"/>
  <c r="F30" i="39"/>
  <c r="D30" i="39"/>
  <c r="F29" i="39"/>
  <c r="D29" i="39"/>
  <c r="F28" i="39"/>
  <c r="D28" i="39"/>
  <c r="F27" i="39"/>
  <c r="D27" i="39"/>
  <c r="F26" i="39"/>
  <c r="D26" i="39"/>
  <c r="F25" i="39"/>
  <c r="D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  <c r="D2" i="39"/>
  <c r="AC9" i="37" l="1"/>
  <c r="Y9" i="37"/>
  <c r="AB9" i="37" s="1"/>
  <c r="AD9" i="37" s="1"/>
  <c r="G61" i="2" l="1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136" i="2"/>
  <c r="G137" i="2"/>
  <c r="G138" i="2"/>
  <c r="G139" i="2"/>
  <c r="G140" i="2"/>
  <c r="G83" i="2"/>
  <c r="G8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2" i="2"/>
  <c r="I2" i="2"/>
  <c r="I4" i="2"/>
  <c r="I5" i="2"/>
  <c r="I6" i="2"/>
  <c r="I7" i="2"/>
  <c r="I8" i="2"/>
  <c r="I9" i="2"/>
  <c r="I12" i="2"/>
  <c r="I3" i="2"/>
  <c r="U24" i="37"/>
  <c r="U25" i="37"/>
  <c r="U26" i="37"/>
  <c r="U27" i="37"/>
  <c r="U23" i="37"/>
  <c r="V31" i="37"/>
  <c r="V32" i="37"/>
  <c r="V33" i="37"/>
  <c r="V34" i="37"/>
  <c r="V35" i="37"/>
  <c r="V36" i="37"/>
  <c r="V37" i="37"/>
  <c r="V30" i="37"/>
  <c r="J10" i="2" l="1"/>
  <c r="K10" i="2"/>
  <c r="K11" i="2"/>
  <c r="J11" i="2"/>
  <c r="I13" i="2"/>
  <c r="K6" i="2"/>
  <c r="J9" i="2"/>
  <c r="J5" i="2"/>
  <c r="K12" i="2"/>
  <c r="K3" i="2"/>
  <c r="J2" i="2"/>
  <c r="J8" i="2"/>
  <c r="J4" i="2"/>
  <c r="K9" i="2"/>
  <c r="K5" i="2"/>
  <c r="J7" i="2"/>
  <c r="J3" i="2"/>
  <c r="K8" i="2"/>
  <c r="K4" i="2"/>
  <c r="J12" i="2"/>
  <c r="J6" i="2"/>
  <c r="K2" i="2"/>
  <c r="K7" i="2"/>
  <c r="Z14" i="37"/>
  <c r="J40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J37" i="37" s="1"/>
  <c r="I38" i="37"/>
  <c r="J38" i="37" s="1"/>
  <c r="I39" i="37"/>
  <c r="J39" i="37" s="1"/>
  <c r="I2" i="37"/>
  <c r="O41" i="37"/>
  <c r="K13" i="2" l="1"/>
  <c r="J13" i="2"/>
  <c r="W29" i="37"/>
  <c r="M41" i="37"/>
  <c r="N41" i="37"/>
  <c r="U41" i="37" s="1"/>
  <c r="L41" i="37"/>
  <c r="H77" i="37" s="1"/>
  <c r="W41" i="37" l="1"/>
  <c r="U42" i="37"/>
  <c r="U44" i="37" s="1"/>
  <c r="V29" i="37"/>
  <c r="W42" i="37" l="1"/>
  <c r="W43" i="37" s="1"/>
  <c r="W44" i="37" l="1"/>
  <c r="AA14" i="37"/>
  <c r="AC12" i="37"/>
  <c r="AC11" i="37"/>
  <c r="AC10" i="37"/>
  <c r="AC13" i="37"/>
  <c r="AC2" i="37"/>
  <c r="AC3" i="37"/>
  <c r="AC8" i="37"/>
  <c r="AC7" i="37"/>
  <c r="AC6" i="37"/>
  <c r="AC5" i="37"/>
  <c r="AC4" i="37"/>
  <c r="Y13" i="37"/>
  <c r="Y12" i="37"/>
  <c r="Y11" i="37"/>
  <c r="Y10" i="37"/>
  <c r="AB10" i="37" s="1"/>
  <c r="Y3" i="37"/>
  <c r="Y4" i="37"/>
  <c r="Y5" i="37"/>
  <c r="Y6" i="37"/>
  <c r="Y7" i="37"/>
  <c r="Y8" i="37"/>
  <c r="Y2" i="37"/>
  <c r="AB2" i="37" l="1"/>
  <c r="AD2" i="37" s="1"/>
  <c r="AB6" i="37"/>
  <c r="AD6" i="37" s="1"/>
  <c r="AB5" i="37"/>
  <c r="AD5" i="37" s="1"/>
  <c r="AB11" i="37"/>
  <c r="AD11" i="37" s="1"/>
  <c r="AB8" i="37"/>
  <c r="AD8" i="37" s="1"/>
  <c r="AB4" i="37"/>
  <c r="AB12" i="37"/>
  <c r="AD12" i="37" s="1"/>
  <c r="AB7" i="37"/>
  <c r="AD7" i="37" s="1"/>
  <c r="AB3" i="37"/>
  <c r="AD3" i="37" s="1"/>
  <c r="AB13" i="37"/>
  <c r="AD13" i="37" s="1"/>
  <c r="AD10" i="37"/>
  <c r="Y14" i="37"/>
  <c r="AB14" i="37" l="1"/>
  <c r="AD15" i="37" s="1"/>
  <c r="AD4" i="37"/>
  <c r="AD14" i="37" s="1"/>
  <c r="AB16" i="37" l="1"/>
  <c r="AD16" i="37"/>
  <c r="J58" i="37"/>
  <c r="J59" i="37"/>
  <c r="J57" i="37"/>
  <c r="I67" i="37"/>
  <c r="I66" i="37"/>
  <c r="I41" i="37"/>
  <c r="I68" i="37" l="1"/>
  <c r="I71" i="37" s="1"/>
  <c r="I75" i="37" s="1"/>
  <c r="I76" i="37" s="1"/>
  <c r="U22" i="37"/>
  <c r="K41" i="37"/>
  <c r="G41" i="37"/>
  <c r="U20" i="37"/>
  <c r="F41" i="37"/>
  <c r="V4" i="37"/>
  <c r="V3" i="37"/>
  <c r="V2" i="37"/>
  <c r="J56" i="37" l="1"/>
  <c r="I77" i="37"/>
  <c r="J41" i="37"/>
  <c r="H62" i="37"/>
  <c r="V5" i="37"/>
  <c r="C3" i="36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J55" i="37" l="1"/>
  <c r="H3" i="37"/>
  <c r="J3" i="37" s="1"/>
  <c r="H7" i="37"/>
  <c r="J7" i="37" s="1"/>
  <c r="H11" i="37"/>
  <c r="J11" i="37" s="1"/>
  <c r="H15" i="37"/>
  <c r="J15" i="37" s="1"/>
  <c r="H19" i="37"/>
  <c r="J19" i="37" s="1"/>
  <c r="H23" i="37"/>
  <c r="J23" i="37" s="1"/>
  <c r="H27" i="37"/>
  <c r="J27" i="37" s="1"/>
  <c r="H31" i="37"/>
  <c r="J31" i="37" s="1"/>
  <c r="H35" i="37"/>
  <c r="J35" i="37" s="1"/>
  <c r="H6" i="37"/>
  <c r="J6" i="37" s="1"/>
  <c r="H14" i="37"/>
  <c r="J14" i="37" s="1"/>
  <c r="H18" i="37"/>
  <c r="J18" i="37" s="1"/>
  <c r="H26" i="37"/>
  <c r="J26" i="37" s="1"/>
  <c r="H30" i="37"/>
  <c r="J30" i="37" s="1"/>
  <c r="H4" i="37"/>
  <c r="J4" i="37" s="1"/>
  <c r="H8" i="37"/>
  <c r="J8" i="37" s="1"/>
  <c r="H12" i="37"/>
  <c r="J12" i="37" s="1"/>
  <c r="H16" i="37"/>
  <c r="J16" i="37" s="1"/>
  <c r="H20" i="37"/>
  <c r="J20" i="37" s="1"/>
  <c r="H24" i="37"/>
  <c r="J24" i="37" s="1"/>
  <c r="H28" i="37"/>
  <c r="J28" i="37" s="1"/>
  <c r="H32" i="37"/>
  <c r="J32" i="37" s="1"/>
  <c r="H36" i="37"/>
  <c r="J36" i="37" s="1"/>
  <c r="H10" i="37"/>
  <c r="J10" i="37" s="1"/>
  <c r="H22" i="37"/>
  <c r="J22" i="37" s="1"/>
  <c r="H34" i="37"/>
  <c r="J34" i="37" s="1"/>
  <c r="H5" i="37"/>
  <c r="J5" i="37" s="1"/>
  <c r="H9" i="37"/>
  <c r="J9" i="37" s="1"/>
  <c r="H13" i="37"/>
  <c r="J13" i="37" s="1"/>
  <c r="H17" i="37"/>
  <c r="J17" i="37" s="1"/>
  <c r="H21" i="37"/>
  <c r="J21" i="37" s="1"/>
  <c r="H25" i="37"/>
  <c r="J25" i="37" s="1"/>
  <c r="H29" i="37"/>
  <c r="J29" i="37" s="1"/>
  <c r="H33" i="37"/>
  <c r="J33" i="37" s="1"/>
  <c r="H2" i="37"/>
  <c r="J61" i="37"/>
  <c r="J62" i="37" s="1"/>
  <c r="J60" i="37"/>
  <c r="J63" i="37" s="1"/>
  <c r="F3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J2" i="37" l="1"/>
  <c r="H41" i="37"/>
  <c r="D68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61" i="2"/>
  <c r="S20" i="32" l="1"/>
  <c r="S11" i="32"/>
  <c r="R10" i="32" l="1"/>
  <c r="S10" i="32" s="1"/>
  <c r="K20" i="32" l="1"/>
  <c r="K21" i="32"/>
  <c r="K19" i="32"/>
  <c r="F36" i="32" l="1"/>
  <c r="E23" i="28" l="1"/>
  <c r="F4" i="34" l="1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 l="1"/>
  <c r="S8" i="32"/>
  <c r="S9" i="32"/>
  <c r="S5" i="28"/>
  <c r="S6" i="28"/>
  <c r="S7" i="28"/>
  <c r="S4" i="28"/>
  <c r="W4" i="28" s="1"/>
  <c r="W9" i="28" s="1"/>
  <c r="W12" i="28" s="1"/>
  <c r="W5" i="28"/>
  <c r="W6" i="28"/>
  <c r="E36" i="32"/>
  <c r="S17" i="32" s="1"/>
  <c r="J13" i="32"/>
  <c r="J14" i="32"/>
  <c r="J15" i="32"/>
  <c r="J11" i="32"/>
  <c r="J12" i="32"/>
  <c r="J3" i="32"/>
  <c r="J10" i="32"/>
  <c r="J9" i="32"/>
  <c r="J8" i="32"/>
  <c r="J7" i="32"/>
  <c r="J6" i="32"/>
  <c r="J2" i="32"/>
  <c r="J1" i="32"/>
  <c r="O6" i="32" l="1"/>
  <c r="Q6" i="32" s="1"/>
  <c r="O7" i="32"/>
  <c r="S7" i="32" s="1"/>
  <c r="J4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Q12" i="32" l="1"/>
  <c r="S12" i="32" s="1"/>
  <c r="S6" i="32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S14" i="32" l="1"/>
  <c r="J18" i="28"/>
  <c r="J17" i="28"/>
  <c r="J16" i="28"/>
  <c r="J12" i="28"/>
  <c r="J11" i="28"/>
  <c r="J10" i="28"/>
  <c r="J9" i="28"/>
  <c r="J8" i="28"/>
  <c r="J7" i="28"/>
  <c r="J3" i="28"/>
  <c r="J2" i="28"/>
  <c r="J1" i="28"/>
  <c r="S15" i="32" l="1"/>
  <c r="S18" i="32"/>
  <c r="J19" i="28"/>
  <c r="J4" i="28"/>
  <c r="J13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 s="1"/>
  <c r="D21" i="27"/>
  <c r="D13" i="27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 l="1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 l="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 l="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 l="1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 l="1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 l="1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 l="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 l="1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 l="1"/>
  <c r="K1" i="5"/>
  <c r="I1" i="5"/>
  <c r="G1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Horning-Wiesler Dieter - Basel</author>
  </authors>
  <commentList>
    <comment ref="C1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<sst xmlns="http://schemas.openxmlformats.org/spreadsheetml/2006/main" count="1880" uniqueCount="485">
  <si>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</si>
  <si>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</si>
  <si>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</si>
  <si>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</si>
  <si>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</si>
  <si>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</si>
  <si>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</si>
  <si>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</si>
  <si>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</si>
  <si>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</si>
  <si>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</si>
  <si>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</si>
  <si>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</si>
  <si>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</si>
  <si>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</si>
  <si>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</si>
  <si>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</si>
  <si>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</si>
  <si>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</si>
  <si>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</si>
  <si>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</si>
  <si>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</si>
  <si>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</si>
  <si>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</si>
  <si>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</si>
  <si>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</si>
  <si>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</si>
  <si>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</si>
  <si>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</si>
  <si>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</si>
  <si>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</si>
  <si>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</si>
  <si>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</si>
  <si>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</si>
  <si>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</si>
  <si>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</si>
  <si>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</si>
  <si>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</si>
  <si>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</si>
  <si>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</si>
  <si>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</si>
  <si>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</si>
  <si>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</si>
  <si>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</si>
  <si>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</si>
  <si>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</si>
  <si>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</si>
  <si>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</si>
  <si>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</si>
  <si>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</si>
  <si>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</si>
  <si>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</si>
  <si>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</si>
  <si>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</si>
  <si>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</si>
  <si>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</si>
  <si>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</si>
  <si>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</si>
  <si>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</si>
  <si>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</si>
  <si>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</si>
  <si>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</si>
  <si>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</si>
  <si>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</si>
  <si>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</si>
  <si>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</si>
  <si>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</si>
  <si>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</si>
  <si>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</si>
  <si>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</si>
  <si>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</si>
  <si>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</si>
  <si>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</si>
  <si>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</si>
  <si>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</si>
  <si>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</si>
  <si>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</si>
  <si>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</si>
  <si>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</si>
  <si>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</si>
  <si>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</si>
  <si>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</si>
  <si>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</si>
  <si>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</si>
  <si>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</si>
  <si>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</si>
  <si>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</si>
  <si>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</si>
  <si>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</si>
  <si>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</si>
  <si>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</si>
  <si>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</si>
  <si>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</si>
  <si>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</si>
  <si>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</si>
  <si>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</si>
  <si>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</si>
  <si>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</si>
  <si>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</si>
  <si>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</si>
  <si>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</si>
  <si>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</si>
  <si>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</si>
  <si>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</si>
  <si>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</si>
  <si>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</si>
  <si>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</si>
  <si>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</si>
  <si>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</si>
  <si>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</si>
  <si>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</si>
  <si>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 xml:space="preserve">Mirco Ludwig 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</si>
  <si>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</si>
  <si>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</si>
  <si>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</si>
  <si>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</si>
  <si>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</si>
  <si>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</si>
  <si>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</si>
  <si>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Samuel Laule</t>
  </si>
  <si>
    <t>Leon Laule</t>
  </si>
  <si>
    <t>Manfred Möllinger</t>
  </si>
  <si>
    <t>Rücksdtand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</si>
  <si>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</si>
  <si>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</si>
  <si>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</si>
  <si>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</si>
  <si>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</si>
  <si>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</si>
  <si>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</si>
  <si>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</si>
  <si>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</si>
  <si>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</si>
  <si>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</si>
  <si>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</si>
  <si>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</si>
  <si>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</si>
  <si>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</si>
  <si>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</si>
  <si>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</si>
  <si>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</si>
  <si>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</si>
  <si>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</si>
  <si>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</si>
  <si>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</si>
  <si>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</si>
  <si>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</si>
  <si>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</si>
  <si>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</si>
  <si>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</si>
  <si>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</si>
  <si>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</si>
  <si>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</si>
  <si>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</si>
  <si>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Technik  (RS-Ski) Lehrpoben Jgd.
Chiara, Lisa, Hanna, Moritz W.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</si>
  <si>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</si>
  <si>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</si>
  <si>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</si>
  <si>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</si>
  <si>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</si>
  <si>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</si>
  <si>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</si>
  <si>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</si>
  <si>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</si>
  <si>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</si>
  <si>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</si>
  <si>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</si>
  <si>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</si>
  <si>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</si>
  <si>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</si>
  <si>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</si>
  <si>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</si>
  <si>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</si>
  <si>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</si>
  <si>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</si>
  <si>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</si>
  <si>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</si>
  <si>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</si>
  <si>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</si>
  <si>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</si>
  <si>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</si>
  <si>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</si>
  <si>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</si>
  <si>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</si>
  <si>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</si>
  <si>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</si>
  <si>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</si>
  <si>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</si>
  <si>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</si>
  <si>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</si>
  <si>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</si>
  <si>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</si>
  <si>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</si>
  <si>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</si>
  <si>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</si>
  <si>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</si>
  <si>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</si>
  <si>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</si>
  <si>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</si>
  <si>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</si>
  <si>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</si>
  <si>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</si>
  <si>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</si>
  <si>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</si>
  <si>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</si>
  <si>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</si>
  <si>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</si>
  <si>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</si>
  <si>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</si>
  <si>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</si>
  <si>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</si>
  <si>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</si>
  <si>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</si>
  <si>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</si>
  <si>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</si>
  <si>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</si>
  <si>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</si>
  <si>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</si>
  <si>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</si>
  <si>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</si>
  <si>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</si>
  <si>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</si>
  <si>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</si>
  <si>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</si>
  <si>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</si>
  <si>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</si>
  <si>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</si>
  <si>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</si>
  <si>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</si>
  <si>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</si>
  <si>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</si>
  <si>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</si>
  <si>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</si>
  <si>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</si>
  <si>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</si>
  <si>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</si>
  <si>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</si>
  <si>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</si>
  <si>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</si>
  <si>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</si>
  <si>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</si>
  <si>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</si>
  <si>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</si>
  <si>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</si>
  <si>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</si>
  <si>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</si>
  <si>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</si>
  <si>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</si>
  <si>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</si>
  <si>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</si>
  <si>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</si>
  <si>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</si>
  <si>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</si>
  <si>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</si>
  <si>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</si>
  <si>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</si>
  <si>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</si>
  <si>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</si>
  <si>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</si>
  <si>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</si>
  <si>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</si>
  <si>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</si>
  <si>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</si>
  <si>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</si>
  <si>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</si>
  <si>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</si>
  <si>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</si>
  <si>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</si>
  <si>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</si>
  <si>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</si>
  <si>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</si>
  <si>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</si>
  <si>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</si>
  <si>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</si>
  <si>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</si>
  <si>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</si>
  <si>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</si>
  <si>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</si>
  <si>
    <t>Nele Hug</t>
  </si>
  <si>
    <t>stefanie_hug@web.de</t>
  </si>
  <si>
    <t>Moritz Rombach</t>
  </si>
  <si>
    <t>martin.rombach@t-online.de</t>
  </si>
  <si>
    <t>Tel.</t>
  </si>
  <si>
    <t>Alika Will 05</t>
  </si>
  <si>
    <t>Josef Gutmann</t>
  </si>
  <si>
    <t>Arnd Schwietale</t>
  </si>
  <si>
    <t>Liftpass</t>
  </si>
  <si>
    <t>10-14 Jahre</t>
  </si>
  <si>
    <t>15-18 Jahre</t>
  </si>
  <si>
    <t>Senioren</t>
  </si>
  <si>
    <t>Erwachsene</t>
  </si>
  <si>
    <t>Skilehrer</t>
  </si>
  <si>
    <t>x</t>
  </si>
  <si>
    <t>Pension</t>
  </si>
  <si>
    <t>ab 15 Jahre</t>
  </si>
  <si>
    <t>bis 15 Jahre</t>
  </si>
  <si>
    <t>Kurtaxe ab2001</t>
  </si>
  <si>
    <t>TN Gebühren</t>
  </si>
  <si>
    <t>Buskosten</t>
  </si>
  <si>
    <t>Kosten</t>
  </si>
  <si>
    <t>Busse</t>
  </si>
  <si>
    <t>Müllheim</t>
  </si>
  <si>
    <t>Präg</t>
  </si>
  <si>
    <t>km je Fahrzeug</t>
  </si>
  <si>
    <t>km</t>
  </si>
  <si>
    <t>Hotel - Gletscher</t>
  </si>
  <si>
    <t>Summe</t>
  </si>
  <si>
    <t>l/100km</t>
  </si>
  <si>
    <t>Spritkosten</t>
  </si>
  <si>
    <t>je Bus</t>
  </si>
  <si>
    <t>Maut Arlberg</t>
  </si>
  <si>
    <t>Bus Miete</t>
  </si>
  <si>
    <t>Kosten pro Bus</t>
  </si>
  <si>
    <t>Trainerhonorare</t>
  </si>
  <si>
    <t>Ohne Trainer</t>
  </si>
  <si>
    <t>mit Trainer</t>
  </si>
  <si>
    <t>Kosten total für #Busse</t>
  </si>
  <si>
    <t>Zuschuss pro Kind</t>
  </si>
  <si>
    <t>Antje Ludwig</t>
  </si>
  <si>
    <t>Frbg.</t>
  </si>
  <si>
    <t>Zustieg</t>
  </si>
  <si>
    <t>Kosten Total</t>
  </si>
  <si>
    <t>Alex Lang</t>
  </si>
  <si>
    <t>Will/Lang</t>
  </si>
  <si>
    <t>xt</t>
  </si>
  <si>
    <t>Uhrzeit</t>
  </si>
  <si>
    <t>0176 111 78609</t>
  </si>
  <si>
    <t>Christoph Scherer</t>
  </si>
  <si>
    <t>Scherer</t>
  </si>
  <si>
    <t>Kids</t>
  </si>
  <si>
    <t>Senior</t>
  </si>
  <si>
    <t>ISIA Staatl</t>
  </si>
  <si>
    <t>Betreuer</t>
  </si>
  <si>
    <t>DSV Skil.</t>
  </si>
  <si>
    <t>Preis</t>
  </si>
  <si>
    <t>Total</t>
  </si>
  <si>
    <t>Pfand</t>
  </si>
  <si>
    <t>Essen 
Gletscher</t>
  </si>
  <si>
    <t>Verbrauchm</t>
  </si>
  <si>
    <t>je Liter</t>
  </si>
  <si>
    <t>Anzahl 
Strecken</t>
  </si>
  <si>
    <t>One-Way 
(km)</t>
  </si>
  <si>
    <t>Trikot 
Nummer</t>
  </si>
  <si>
    <t>Teiln.
w/m</t>
  </si>
  <si>
    <t>Home - Stubaital</t>
  </si>
  <si>
    <t xml:space="preserve">Vignette AT </t>
  </si>
  <si>
    <t>Aldi Mrzh.</t>
  </si>
  <si>
    <t>Bea Mangler</t>
  </si>
  <si>
    <t>Karten</t>
  </si>
  <si>
    <t>#</t>
  </si>
  <si>
    <t>Karte</t>
  </si>
  <si>
    <t>Saison-
karte</t>
  </si>
  <si>
    <t>Frei-karten</t>
  </si>
  <si>
    <t>pro 10 - 1 Freikarte</t>
  </si>
  <si>
    <t>Lift- 
karten</t>
  </si>
  <si>
    <t>Bad Krozingen P&amp;R Autobahn</t>
  </si>
  <si>
    <t>Schallstadt</t>
  </si>
  <si>
    <t>Tobias Würth 05</t>
  </si>
  <si>
    <t>incl. Kurt.</t>
  </si>
  <si>
    <t>Liftkarten Preise</t>
  </si>
  <si>
    <t>Teilnehmer</t>
  </si>
  <si>
    <t xml:space="preserve"> incl. Trainer</t>
  </si>
  <si>
    <t>49 173 3435420</t>
  </si>
  <si>
    <t>Essen
 Kinder</t>
  </si>
  <si>
    <t>Essen 
Erw.</t>
  </si>
  <si>
    <t>Top7</t>
  </si>
  <si>
    <t>Hieserhof</t>
  </si>
  <si>
    <t>Haus Wieser</t>
  </si>
  <si>
    <t>Top8</t>
  </si>
  <si>
    <t>Neustadt Ski Hirt</t>
  </si>
  <si>
    <t>Todtnau / Pakplatz vor Touristinfo</t>
  </si>
  <si>
    <t>Essen</t>
  </si>
  <si>
    <t>Unterkunft Preise</t>
  </si>
  <si>
    <t>Karten holen</t>
  </si>
  <si>
    <t>09:00-11:30</t>
  </si>
  <si>
    <t>17:30-18:30</t>
  </si>
  <si>
    <t>Freitag, 24. Nov.</t>
  </si>
  <si>
    <t>Samstag, 25. Nov.</t>
  </si>
  <si>
    <t>Talstation Eisgrat</t>
  </si>
  <si>
    <t xml:space="preserve"> Lernzeit</t>
  </si>
  <si>
    <t>12:30-14:00</t>
  </si>
  <si>
    <t>Sonntag, 26. Nov.</t>
  </si>
  <si>
    <t>Essen reservieren/zahlen</t>
  </si>
  <si>
    <t>Bespr. &amp; Video Analyse II</t>
  </si>
  <si>
    <t>Video Analyse I / Lernzeit</t>
  </si>
  <si>
    <t>Lernzeit</t>
  </si>
  <si>
    <t>TE 1 - RS Training Stangen</t>
  </si>
  <si>
    <t>TE 2 - RS Training Stangen / Video</t>
  </si>
  <si>
    <t>TE 3 - RS Training Stangen</t>
  </si>
  <si>
    <t>TE 4 - RS Training Zeitläufe</t>
  </si>
  <si>
    <t xml:space="preserve">TE 5 - SL </t>
  </si>
  <si>
    <t>TE 6 - SL Zeitläufe</t>
  </si>
  <si>
    <t>Auslaufen</t>
  </si>
  <si>
    <t>16:30-17:00</t>
  </si>
  <si>
    <t>Eisgrat / Mitagessen</t>
  </si>
  <si>
    <t>Trainersitzung Piste für Samstag bestätigen</t>
  </si>
  <si>
    <t>Trainersitzung Piste für Sonntag bestätigen</t>
  </si>
  <si>
    <t>LG VI Stubaital - 23-26. Nov. 2017</t>
  </si>
  <si>
    <t xml:space="preserve">Talfahrt  </t>
  </si>
  <si>
    <t xml:space="preserve">Talfahrt </t>
  </si>
  <si>
    <t>Buskosten pro TN</t>
  </si>
  <si>
    <t>Transport/
Buskosten</t>
  </si>
  <si>
    <t>+(49)-1704732195</t>
  </si>
  <si>
    <t>Landhaus Julian</t>
  </si>
  <si>
    <t>491717859669</t>
  </si>
  <si>
    <t>Berno Willmann</t>
  </si>
  <si>
    <t>willmann@baudler.de</t>
  </si>
  <si>
    <t xml:space="preserve"> SC Emmendingen    </t>
  </si>
  <si>
    <t>II</t>
  </si>
  <si>
    <t>Moritz Weis</t>
  </si>
  <si>
    <t>hjweis@elztalbrennerei.de</t>
  </si>
  <si>
    <t xml:space="preserve"> SZ Elzach  </t>
  </si>
  <si>
    <t>tanja@weilerpage.de</t>
  </si>
  <si>
    <t xml:space="preserve">SZ Elzach  </t>
  </si>
  <si>
    <t xml:space="preserve">Lilly Roser   </t>
  </si>
  <si>
    <t>roser.katrin-stefan@t-online.de</t>
  </si>
  <si>
    <t xml:space="preserve"> SZ Elzach </t>
  </si>
  <si>
    <t>ACHTUNG BEI DSV IST VORNAME und NACHNAME vertauscht!!</t>
  </si>
  <si>
    <t>Electra Weiler</t>
  </si>
  <si>
    <t xml:space="preserve">Lino  PARADELO </t>
  </si>
  <si>
    <t>paradelo@gmx.de</t>
  </si>
  <si>
    <t xml:space="preserve"> SC Kandel </t>
  </si>
  <si>
    <t>Felix Kimpel</t>
  </si>
  <si>
    <t>martinkimpel@web.de</t>
  </si>
  <si>
    <t>Ole Giese</t>
  </si>
  <si>
    <t>piegsi@foni.net</t>
  </si>
  <si>
    <t>Janne Buescher</t>
  </si>
  <si>
    <t>dorothee.buescher@roetebuck.de</t>
  </si>
  <si>
    <t>nicht bei DSV</t>
  </si>
  <si>
    <t xml:space="preserve">Paula Krämer  </t>
  </si>
  <si>
    <t>SC Seelbach</t>
  </si>
  <si>
    <t>Moritz Krämer</t>
  </si>
  <si>
    <t>Jan Hecht</t>
  </si>
  <si>
    <t>SZ Feldberg</t>
  </si>
  <si>
    <t>Yannis Althauser</t>
  </si>
  <si>
    <t>SZ Elzach</t>
  </si>
  <si>
    <t>Pius Burger</t>
  </si>
  <si>
    <t>Matteo Burger</t>
  </si>
  <si>
    <t>Merlin Weiler</t>
  </si>
  <si>
    <t>Wilson Klausmann</t>
  </si>
  <si>
    <t>Max Schilling</t>
  </si>
  <si>
    <t>Annalisa Valasek</t>
  </si>
  <si>
    <t xml:space="preserve">Emilia Birkenmeier </t>
  </si>
  <si>
    <t>Luca-Alexander Christian</t>
  </si>
  <si>
    <t>Lias-Alexander Christian</t>
  </si>
  <si>
    <t>Nils Baumann</t>
  </si>
  <si>
    <t>Tobias Sigwart</t>
  </si>
  <si>
    <t>Christoph Sigwart</t>
  </si>
  <si>
    <t>Laura Disch</t>
  </si>
  <si>
    <t>Max Braith</t>
  </si>
  <si>
    <t>Lotti Braith</t>
  </si>
  <si>
    <t>Jule Büssing</t>
  </si>
  <si>
    <t>Koch Johanna</t>
  </si>
  <si>
    <t xml:space="preserve">Finn-Luis Ammerer </t>
  </si>
  <si>
    <t>Maximilian Valasek</t>
  </si>
  <si>
    <t>Emilia Valasek</t>
  </si>
  <si>
    <t>Valerie Franz</t>
  </si>
  <si>
    <t>Mika Franz</t>
  </si>
  <si>
    <t>Benedikt Körper</t>
  </si>
  <si>
    <t>Maximilian Schmidt</t>
  </si>
  <si>
    <t>2018-2019</t>
  </si>
  <si>
    <t>Agisa Klocke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</si>
  <si>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</si>
  <si>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</si>
  <si>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</si>
  <si>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</si>
  <si>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</si>
  <si>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</si>
  <si>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</si>
  <si>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</si>
  <si>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</si>
  <si>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</si>
  <si>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</si>
  <si>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</si>
  <si>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</si>
  <si>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Regio Nord</t>
  </si>
  <si>
    <t>Timn Simon</t>
  </si>
  <si>
    <t>regio Nord</t>
  </si>
  <si>
    <t>St.N.r.</t>
  </si>
  <si>
    <t>Nam</t>
  </si>
  <si>
    <t>Lauf</t>
  </si>
  <si>
    <t>Dif.</t>
  </si>
  <si>
    <t>Rang</t>
  </si>
  <si>
    <t>diff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</si>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</sst>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  <numFmt numFmtId="167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  <font>
      <b/>
      <sz val="11"/>
      <color indexed="8"/>
      <name val="Calibri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000000"/>
      <name val="Verdana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/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42" applyNumberFormat="1" applyFont="1" applyBorder="1"/>
    <xf numFmtId="165" fontId="0" fillId="0" borderId="20" xfId="42" applyNumberFormat="1" applyFont="1" applyBorder="1" applyAlignment="1">
      <alignment horizontal="center"/>
    </xf>
    <xf numFmtId="165" fontId="0" fillId="0" borderId="0" xfId="0" applyNumberFormat="1"/>
    <xf numFmtId="0" fontId="20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165" fontId="16" fillId="0" borderId="21" xfId="42" applyNumberFormat="1" applyFont="1" applyBorder="1" applyAlignment="1">
      <alignment horizontal="center"/>
    </xf>
    <xf numFmtId="0" fontId="16" fillId="0" borderId="21" xfId="0" applyFont="1" applyBorder="1"/>
    <xf numFmtId="165" fontId="16" fillId="0" borderId="21" xfId="42" applyNumberFormat="1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left" vertic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1" xfId="0" applyFill="1" applyBorder="1" applyAlignment="1">
      <alignment horizontal="center"/>
    </xf>
    <xf numFmtId="14" fontId="0" fillId="0" borderId="0" xfId="0" applyNumberFormat="1"/>
    <xf numFmtId="0" fontId="21" fillId="0" borderId="0" xfId="0" applyFont="1"/>
    <xf numFmtId="20" fontId="0" fillId="0" borderId="0" xfId="0" applyNumberFormat="1"/>
    <xf numFmtId="2" fontId="0" fillId="0" borderId="0" xfId="0" applyNumberFormat="1"/>
    <xf numFmtId="0" fontId="0" fillId="35" borderId="0" xfId="0" applyFill="1"/>
    <xf numFmtId="2" fontId="0" fillId="35" borderId="0" xfId="0" applyNumberFormat="1" applyFill="1"/>
    <xf numFmtId="166" fontId="0" fillId="0" borderId="0" xfId="0" applyNumberFormat="1"/>
    <xf numFmtId="0" fontId="0" fillId="0" borderId="31" xfId="0" applyBorder="1"/>
    <xf numFmtId="20" fontId="0" fillId="0" borderId="32" xfId="0" applyNumberFormat="1" applyBorder="1" applyAlignment="1">
      <alignment horizontal="center"/>
    </xf>
    <xf numFmtId="0" fontId="0" fillId="0" borderId="33" xfId="0" applyBorder="1"/>
    <xf numFmtId="20" fontId="0" fillId="0" borderId="26" xfId="0" applyNumberFormat="1" applyBorder="1" applyAlignment="1">
      <alignment horizontal="center"/>
    </xf>
    <xf numFmtId="0" fontId="0" fillId="0" borderId="27" xfId="0" applyBorder="1"/>
    <xf numFmtId="0" fontId="0" fillId="37" borderId="34" xfId="0" applyFill="1" applyBorder="1"/>
    <xf numFmtId="20" fontId="0" fillId="37" borderId="32" xfId="0" applyNumberFormat="1" applyFill="1" applyBorder="1" applyAlignment="1">
      <alignment horizontal="center"/>
    </xf>
    <xf numFmtId="0" fontId="0" fillId="37" borderId="33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7" borderId="35" xfId="0" applyFill="1" applyBorder="1"/>
    <xf numFmtId="20" fontId="0" fillId="37" borderId="36" xfId="0" applyNumberFormat="1" applyFill="1" applyBorder="1" applyAlignment="1">
      <alignment horizontal="center"/>
    </xf>
    <xf numFmtId="0" fontId="0" fillId="37" borderId="37" xfId="0" applyFill="1" applyBorder="1"/>
    <xf numFmtId="20" fontId="0" fillId="37" borderId="28" xfId="0" applyNumberFormat="1" applyFill="1" applyBorder="1" applyAlignment="1">
      <alignment horizontal="center"/>
    </xf>
    <xf numFmtId="0" fontId="0" fillId="37" borderId="29" xfId="0" applyFill="1" applyBorder="1"/>
    <xf numFmtId="0" fontId="0" fillId="38" borderId="34" xfId="0" applyFill="1" applyBorder="1"/>
    <xf numFmtId="20" fontId="0" fillId="38" borderId="32" xfId="0" applyNumberFormat="1" applyFill="1" applyBorder="1" applyAlignment="1">
      <alignment horizontal="center"/>
    </xf>
    <xf numFmtId="0" fontId="0" fillId="38" borderId="33" xfId="0" applyFill="1" applyBorder="1"/>
    <xf numFmtId="20" fontId="0" fillId="38" borderId="26" xfId="0" applyNumberFormat="1" applyFill="1" applyBorder="1" applyAlignment="1">
      <alignment horizontal="center"/>
    </xf>
    <xf numFmtId="0" fontId="0" fillId="38" borderId="27" xfId="0" applyFill="1" applyBorder="1"/>
    <xf numFmtId="0" fontId="23" fillId="0" borderId="14" xfId="0" applyFont="1" applyBorder="1" applyAlignment="1">
      <alignment horizontal="center" vertical="center" wrapText="1"/>
    </xf>
    <xf numFmtId="165" fontId="23" fillId="0" borderId="14" xfId="43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5" fontId="0" fillId="0" borderId="0" xfId="43" applyNumberFormat="1" applyFont="1"/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0" fillId="0" borderId="0" xfId="43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38" xfId="0" applyBorder="1"/>
    <xf numFmtId="165" fontId="0" fillId="0" borderId="38" xfId="43" applyNumberFormat="1" applyFont="1" applyBorder="1"/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right"/>
    </xf>
    <xf numFmtId="0" fontId="16" fillId="36" borderId="12" xfId="0" applyFont="1" applyFill="1" applyBorder="1" applyAlignment="1">
      <alignment horizontal="right"/>
    </xf>
    <xf numFmtId="0" fontId="16" fillId="36" borderId="13" xfId="0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24" fillId="0" borderId="26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24" fillId="0" borderId="28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20" xfId="0" applyFill="1" applyBorder="1" applyAlignment="1">
      <alignment horizontal="center"/>
    </xf>
    <xf numFmtId="0" fontId="0" fillId="0" borderId="0" xfId="0" applyBorder="1"/>
    <xf numFmtId="0" fontId="16" fillId="0" borderId="36" xfId="0" applyFont="1" applyBorder="1" applyAlignment="1">
      <alignment horizontal="center"/>
    </xf>
    <xf numFmtId="0" fontId="16" fillId="0" borderId="29" xfId="0" applyFont="1" applyBorder="1"/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24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/>
    </xf>
    <xf numFmtId="0" fontId="24" fillId="0" borderId="28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0" xfId="42" applyFont="1"/>
    <xf numFmtId="165" fontId="0" fillId="0" borderId="20" xfId="43" applyNumberFormat="1" applyFont="1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165" fontId="0" fillId="0" borderId="27" xfId="43" applyNumberFormat="1" applyFont="1" applyBorder="1"/>
    <xf numFmtId="0" fontId="0" fillId="0" borderId="13" xfId="0" applyBorder="1"/>
    <xf numFmtId="0" fontId="0" fillId="0" borderId="14" xfId="0" applyBorder="1"/>
    <xf numFmtId="165" fontId="23" fillId="0" borderId="11" xfId="0" applyNumberFormat="1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/>
    </xf>
    <xf numFmtId="165" fontId="0" fillId="0" borderId="20" xfId="0" applyNumberFormat="1" applyFill="1" applyBorder="1"/>
    <xf numFmtId="165" fontId="0" fillId="0" borderId="21" xfId="0" applyNumberFormat="1" applyFill="1" applyBorder="1" applyAlignment="1">
      <alignment horizontal="center"/>
    </xf>
    <xf numFmtId="0" fontId="0" fillId="0" borderId="10" xfId="0" applyFill="1" applyBorder="1"/>
    <xf numFmtId="165" fontId="0" fillId="0" borderId="12" xfId="42" applyNumberFormat="1" applyFont="1" applyBorder="1"/>
    <xf numFmtId="0" fontId="0" fillId="0" borderId="16" xfId="0" applyBorder="1"/>
    <xf numFmtId="0" fontId="16" fillId="0" borderId="45" xfId="0" applyFont="1" applyBorder="1"/>
    <xf numFmtId="0" fontId="16" fillId="0" borderId="38" xfId="0" applyFont="1" applyBorder="1"/>
    <xf numFmtId="165" fontId="16" fillId="0" borderId="46" xfId="0" applyNumberFormat="1" applyFont="1" applyBorder="1"/>
    <xf numFmtId="165" fontId="16" fillId="0" borderId="38" xfId="43" applyNumberFormat="1" applyFont="1" applyBorder="1"/>
    <xf numFmtId="165" fontId="16" fillId="0" borderId="46" xfId="43" applyNumberFormat="1" applyFont="1" applyBorder="1"/>
    <xf numFmtId="9" fontId="26" fillId="0" borderId="14" xfId="0" applyNumberFormat="1" applyFont="1" applyBorder="1"/>
    <xf numFmtId="165" fontId="26" fillId="0" borderId="15" xfId="43" applyNumberFormat="1" applyFont="1" applyBorder="1"/>
    <xf numFmtId="165" fontId="0" fillId="0" borderId="17" xfId="0" applyNumberFormat="1" applyBorder="1"/>
    <xf numFmtId="165" fontId="23" fillId="0" borderId="11" xfId="0" applyNumberFormat="1" applyFont="1" applyBorder="1" applyAlignment="1">
      <alignment horizontal="center" vertical="center" wrapText="1"/>
    </xf>
    <xf numFmtId="165" fontId="24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4" fillId="35" borderId="26" xfId="0" applyFont="1" applyFill="1" applyBorder="1" applyAlignment="1">
      <alignment vertical="center" wrapText="1"/>
    </xf>
    <xf numFmtId="0" fontId="0" fillId="35" borderId="20" xfId="0" applyFill="1" applyBorder="1"/>
    <xf numFmtId="0" fontId="0" fillId="35" borderId="2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4" fillId="35" borderId="20" xfId="0" applyFon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/>
    </xf>
    <xf numFmtId="165" fontId="0" fillId="35" borderId="33" xfId="0" applyNumberFormat="1" applyFill="1" applyBorder="1" applyAlignment="1">
      <alignment horizontal="center"/>
    </xf>
    <xf numFmtId="165" fontId="0" fillId="0" borderId="33" xfId="0" applyNumberFormat="1" applyFill="1" applyBorder="1"/>
    <xf numFmtId="165" fontId="0" fillId="0" borderId="37" xfId="0" applyNumberFormat="1" applyFill="1" applyBorder="1" applyAlignment="1">
      <alignment horizontal="center"/>
    </xf>
    <xf numFmtId="0" fontId="24" fillId="0" borderId="20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26" xfId="0" applyFont="1" applyFill="1" applyBorder="1" applyAlignment="1">
      <alignment vertical="center" wrapText="1"/>
    </xf>
    <xf numFmtId="165" fontId="14" fillId="0" borderId="20" xfId="0" applyNumberFormat="1" applyFont="1" applyFill="1" applyBorder="1" applyAlignment="1">
      <alignment horizontal="center"/>
    </xf>
    <xf numFmtId="165" fontId="14" fillId="35" borderId="20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7" xfId="0" applyBorder="1"/>
    <xf numFmtId="165" fontId="0" fillId="0" borderId="19" xfId="0" applyNumberFormat="1" applyBorder="1"/>
    <xf numFmtId="0" fontId="16" fillId="34" borderId="20" xfId="0" applyFont="1" applyFill="1" applyBorder="1"/>
    <xf numFmtId="0" fontId="16" fillId="34" borderId="20" xfId="0" applyFont="1" applyFill="1" applyBorder="1" applyAlignment="1">
      <alignment horizontal="center"/>
    </xf>
    <xf numFmtId="1" fontId="16" fillId="34" borderId="20" xfId="0" applyNumberFormat="1" applyFont="1" applyFill="1" applyBorder="1"/>
    <xf numFmtId="1" fontId="0" fillId="0" borderId="0" xfId="0" applyNumberFormat="1"/>
    <xf numFmtId="17" fontId="0" fillId="0" borderId="0" xfId="0" applyNumberFormat="1"/>
    <xf numFmtId="165" fontId="16" fillId="34" borderId="48" xfId="0" applyNumberFormat="1" applyFont="1" applyFill="1" applyBorder="1" applyAlignment="1">
      <alignment horizontal="center"/>
    </xf>
    <xf numFmtId="165" fontId="16" fillId="34" borderId="48" xfId="42" applyNumberFormat="1" applyFont="1" applyFill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20" xfId="0" applyNumberFormat="1" applyBorder="1"/>
    <xf numFmtId="0" fontId="0" fillId="34" borderId="23" xfId="0" applyFill="1" applyBorder="1"/>
    <xf numFmtId="0" fontId="0" fillId="34" borderId="25" xfId="0" applyFill="1" applyBorder="1"/>
    <xf numFmtId="0" fontId="28" fillId="0" borderId="20" xfId="0" applyFont="1" applyBorder="1" applyAlignment="1">
      <alignment horizontal="right"/>
    </xf>
    <xf numFmtId="0" fontId="28" fillId="0" borderId="20" xfId="0" applyFont="1" applyBorder="1"/>
    <xf numFmtId="0" fontId="0" fillId="0" borderId="20" xfId="0" applyBorder="1" applyAlignment="1">
      <alignment horizontal="right"/>
    </xf>
    <xf numFmtId="167" fontId="0" fillId="0" borderId="20" xfId="0" applyNumberFormat="1" applyFill="1" applyBorder="1"/>
    <xf numFmtId="167" fontId="28" fillId="0" borderId="20" xfId="0" applyNumberFormat="1" applyFont="1" applyBorder="1"/>
    <xf numFmtId="1" fontId="0" fillId="0" borderId="20" xfId="42" applyNumberFormat="1" applyFont="1" applyBorder="1" applyAlignment="1">
      <alignment horizontal="center"/>
    </xf>
    <xf numFmtId="0" fontId="28" fillId="0" borderId="27" xfId="0" applyFont="1" applyBorder="1"/>
    <xf numFmtId="165" fontId="0" fillId="0" borderId="26" xfId="0" applyNumberFormat="1" applyBorder="1" applyAlignment="1">
      <alignment horizontal="center"/>
    </xf>
    <xf numFmtId="165" fontId="0" fillId="0" borderId="27" xfId="42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1" xfId="42" applyNumberFormat="1" applyFont="1" applyBorder="1" applyAlignment="1">
      <alignment horizontal="center"/>
    </xf>
    <xf numFmtId="165" fontId="0" fillId="0" borderId="29" xfId="42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4" fillId="0" borderId="27" xfId="42" applyNumberFormat="1" applyFont="1" applyBorder="1" applyAlignment="1">
      <alignment horizontal="center"/>
    </xf>
    <xf numFmtId="0" fontId="16" fillId="0" borderId="0" xfId="0" applyFont="1" applyFill="1" applyBorder="1"/>
    <xf numFmtId="1" fontId="16" fillId="0" borderId="0" xfId="0" applyNumberFormat="1" applyFont="1" applyFill="1" applyBorder="1"/>
    <xf numFmtId="0" fontId="0" fillId="0" borderId="29" xfId="0" applyFill="1" applyBorder="1"/>
    <xf numFmtId="0" fontId="0" fillId="0" borderId="23" xfId="0" applyBorder="1"/>
    <xf numFmtId="165" fontId="0" fillId="0" borderId="23" xfId="0" applyNumberFormat="1" applyBorder="1"/>
    <xf numFmtId="165" fontId="0" fillId="0" borderId="26" xfId="0" applyNumberFormat="1" applyBorder="1"/>
    <xf numFmtId="165" fontId="0" fillId="0" borderId="28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7" xfId="0" applyNumberFormat="1" applyBorder="1"/>
    <xf numFmtId="165" fontId="0" fillId="0" borderId="21" xfId="0" applyNumberFormat="1" applyBorder="1"/>
    <xf numFmtId="165" fontId="0" fillId="0" borderId="29" xfId="0" applyNumberFormat="1" applyBorder="1"/>
    <xf numFmtId="165" fontId="0" fillId="0" borderId="25" xfId="0" applyNumberFormat="1" applyFill="1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16" fillId="34" borderId="49" xfId="0" applyFont="1" applyFill="1" applyBorder="1" applyAlignment="1">
      <alignment horizontal="center"/>
    </xf>
    <xf numFmtId="0" fontId="16" fillId="34" borderId="49" xfId="0" applyFont="1" applyFill="1" applyBorder="1"/>
    <xf numFmtId="165" fontId="16" fillId="34" borderId="48" xfId="42" applyNumberFormat="1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165" fontId="0" fillId="0" borderId="52" xfId="0" applyNumberFormat="1" applyBorder="1"/>
    <xf numFmtId="0" fontId="16" fillId="0" borderId="28" xfId="0" applyFont="1" applyBorder="1"/>
    <xf numFmtId="165" fontId="16" fillId="0" borderId="29" xfId="0" applyNumberFormat="1" applyFont="1" applyBorder="1"/>
    <xf numFmtId="165" fontId="0" fillId="0" borderId="0" xfId="0" applyNumberFormat="1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165" fontId="30" fillId="0" borderId="27" xfId="42" applyNumberFormat="1" applyFont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47" xfId="0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7" fontId="0" fillId="0" borderId="25" xfId="0" applyNumberFormat="1" applyBorder="1"/>
    <xf numFmtId="0" fontId="16" fillId="34" borderId="18" xfId="0" applyFont="1" applyFill="1" applyBorder="1"/>
    <xf numFmtId="0" fontId="16" fillId="34" borderId="47" xfId="0" applyFont="1" applyFill="1" applyBorder="1" applyAlignment="1">
      <alignment horizontal="center"/>
    </xf>
    <xf numFmtId="1" fontId="16" fillId="34" borderId="47" xfId="0" applyNumberFormat="1" applyFont="1" applyFill="1" applyBorder="1"/>
    <xf numFmtId="165" fontId="16" fillId="34" borderId="47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165" fontId="0" fillId="0" borderId="22" xfId="42" applyNumberFormat="1" applyFont="1" applyBorder="1"/>
    <xf numFmtId="165" fontId="0" fillId="0" borderId="51" xfId="42" applyNumberFormat="1" applyFont="1" applyBorder="1" applyAlignment="1">
      <alignment horizontal="center"/>
    </xf>
    <xf numFmtId="165" fontId="16" fillId="33" borderId="57" xfId="0" applyNumberFormat="1" applyFont="1" applyFill="1" applyBorder="1" applyAlignment="1">
      <alignment horizontal="center"/>
    </xf>
    <xf numFmtId="165" fontId="16" fillId="33" borderId="56" xfId="0" applyNumberFormat="1" applyFont="1" applyFill="1" applyBorder="1" applyAlignment="1">
      <alignment horizontal="center"/>
    </xf>
    <xf numFmtId="165" fontId="16" fillId="33" borderId="56" xfId="42" applyNumberFormat="1" applyFont="1" applyFill="1" applyBorder="1"/>
    <xf numFmtId="165" fontId="16" fillId="33" borderId="58" xfId="0" applyNumberFormat="1" applyFont="1" applyFill="1" applyBorder="1" applyAlignment="1">
      <alignment horizontal="center"/>
    </xf>
    <xf numFmtId="0" fontId="16" fillId="34" borderId="48" xfId="0" applyFont="1" applyFill="1" applyBorder="1" applyAlignment="1">
      <alignment horizontal="center" wrapText="1"/>
    </xf>
    <xf numFmtId="0" fontId="0" fillId="42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165" fontId="16" fillId="0" borderId="20" xfId="42" applyNumberFormat="1" applyFont="1" applyBorder="1" applyAlignment="1">
      <alignment horizontal="center"/>
    </xf>
    <xf numFmtId="1" fontId="16" fillId="34" borderId="47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165" fontId="14" fillId="0" borderId="0" xfId="42" applyNumberFormat="1" applyFont="1" applyFill="1" applyBorder="1" applyAlignment="1">
      <alignment horizontal="center"/>
    </xf>
    <xf numFmtId="165" fontId="3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0" fillId="0" borderId="0" xfId="0" applyFill="1" applyBorder="1"/>
    <xf numFmtId="0" fontId="28" fillId="0" borderId="0" xfId="0" applyFont="1" applyFill="1" applyBorder="1"/>
    <xf numFmtId="0" fontId="0" fillId="0" borderId="0" xfId="0" applyFill="1" applyBorder="1" applyAlignment="1">
      <alignment horizontal="center"/>
    </xf>
    <xf numFmtId="165" fontId="16" fillId="0" borderId="0" xfId="42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6" borderId="20" xfId="0" applyFill="1" applyBorder="1" applyAlignment="1">
      <alignment vertical="center" wrapText="1"/>
    </xf>
    <xf numFmtId="0" fontId="0" fillId="36" borderId="20" xfId="0" applyFill="1" applyBorder="1" applyAlignment="1">
      <alignment horizontal="center" vertical="center" wrapText="1"/>
    </xf>
    <xf numFmtId="1" fontId="0" fillId="36" borderId="20" xfId="0" applyNumberFormat="1" applyFill="1" applyBorder="1" applyAlignment="1">
      <alignment vertical="center" wrapText="1"/>
    </xf>
    <xf numFmtId="0" fontId="0" fillId="36" borderId="20" xfId="0" applyFill="1" applyBorder="1" applyAlignment="1">
      <alignment horizontal="center"/>
    </xf>
    <xf numFmtId="165" fontId="0" fillId="36" borderId="20" xfId="0" applyNumberFormat="1" applyFill="1" applyBorder="1"/>
    <xf numFmtId="165" fontId="0" fillId="36" borderId="20" xfId="42" applyNumberFormat="1" applyFont="1" applyFill="1" applyBorder="1"/>
    <xf numFmtId="165" fontId="0" fillId="36" borderId="20" xfId="42" applyNumberFormat="1" applyFont="1" applyFill="1" applyBorder="1" applyAlignment="1">
      <alignment horizontal="center"/>
    </xf>
    <xf numFmtId="0" fontId="0" fillId="36" borderId="20" xfId="0" applyFill="1" applyBorder="1"/>
    <xf numFmtId="20" fontId="0" fillId="36" borderId="20" xfId="0" applyNumberFormat="1" applyFill="1" applyBorder="1" applyAlignment="1">
      <alignment horizontal="center"/>
    </xf>
    <xf numFmtId="0" fontId="16" fillId="36" borderId="20" xfId="0" applyFont="1" applyFill="1" applyBorder="1" applyAlignment="1">
      <alignment vertical="center" wrapText="1"/>
    </xf>
    <xf numFmtId="0" fontId="0" fillId="36" borderId="48" xfId="0" applyFill="1" applyBorder="1" applyAlignment="1">
      <alignment vertical="center" wrapText="1"/>
    </xf>
    <xf numFmtId="0" fontId="0" fillId="36" borderId="48" xfId="0" applyFill="1" applyBorder="1" applyAlignment="1">
      <alignment horizontal="center" vertical="center" wrapText="1"/>
    </xf>
    <xf numFmtId="1" fontId="0" fillId="36" borderId="0" xfId="0" applyNumberFormat="1" applyFill="1" applyBorder="1" applyAlignment="1">
      <alignment vertical="center" wrapText="1"/>
    </xf>
    <xf numFmtId="1" fontId="0" fillId="36" borderId="48" xfId="0" applyNumberFormat="1" applyFill="1" applyBorder="1" applyAlignment="1">
      <alignment vertical="center" wrapText="1"/>
    </xf>
    <xf numFmtId="0" fontId="0" fillId="36" borderId="48" xfId="0" applyFill="1" applyBorder="1" applyAlignment="1">
      <alignment horizontal="center"/>
    </xf>
    <xf numFmtId="165" fontId="0" fillId="36" borderId="48" xfId="0" applyNumberFormat="1" applyFill="1" applyBorder="1"/>
    <xf numFmtId="165" fontId="0" fillId="36" borderId="48" xfId="42" applyNumberFormat="1" applyFont="1" applyFill="1" applyBorder="1"/>
    <xf numFmtId="165" fontId="0" fillId="36" borderId="48" xfId="42" applyNumberFormat="1" applyFont="1" applyFill="1" applyBorder="1" applyAlignment="1">
      <alignment horizontal="center"/>
    </xf>
    <xf numFmtId="0" fontId="0" fillId="36" borderId="48" xfId="0" applyFill="1" applyBorder="1"/>
    <xf numFmtId="20" fontId="0" fillId="36" borderId="48" xfId="0" applyNumberFormat="1" applyFill="1" applyBorder="1" applyAlignment="1">
      <alignment horizontal="center"/>
    </xf>
    <xf numFmtId="0" fontId="0" fillId="37" borderId="20" xfId="0" applyFill="1" applyBorder="1" applyAlignment="1">
      <alignment vertical="center" wrapText="1"/>
    </xf>
    <xf numFmtId="0" fontId="0" fillId="37" borderId="20" xfId="0" applyFill="1" applyBorder="1" applyAlignment="1">
      <alignment horizontal="center" vertical="center" wrapText="1"/>
    </xf>
    <xf numFmtId="1" fontId="0" fillId="37" borderId="20" xfId="0" applyNumberFormat="1" applyFill="1" applyBorder="1" applyAlignment="1">
      <alignment vertical="center" wrapText="1"/>
    </xf>
    <xf numFmtId="0" fontId="0" fillId="37" borderId="20" xfId="0" applyFill="1" applyBorder="1" applyAlignment="1">
      <alignment horizontal="center"/>
    </xf>
    <xf numFmtId="165" fontId="0" fillId="37" borderId="20" xfId="0" applyNumberFormat="1" applyFill="1" applyBorder="1"/>
    <xf numFmtId="165" fontId="0" fillId="37" borderId="20" xfId="42" applyNumberFormat="1" applyFont="1" applyFill="1" applyBorder="1"/>
    <xf numFmtId="165" fontId="0" fillId="37" borderId="20" xfId="42" applyNumberFormat="1" applyFont="1" applyFill="1" applyBorder="1" applyAlignment="1">
      <alignment horizontal="center"/>
    </xf>
    <xf numFmtId="0" fontId="0" fillId="37" borderId="20" xfId="0" applyFill="1" applyBorder="1"/>
    <xf numFmtId="20" fontId="0" fillId="37" borderId="20" xfId="0" applyNumberFormat="1" applyFill="1" applyBorder="1" applyAlignment="1">
      <alignment horizontal="center"/>
    </xf>
    <xf numFmtId="0" fontId="0" fillId="43" borderId="20" xfId="0" applyFill="1" applyBorder="1" applyAlignment="1">
      <alignment vertical="center" wrapText="1"/>
    </xf>
    <xf numFmtId="0" fontId="0" fillId="43" borderId="20" xfId="0" applyFill="1" applyBorder="1" applyAlignment="1">
      <alignment horizontal="center" vertical="center" wrapText="1"/>
    </xf>
    <xf numFmtId="1" fontId="0" fillId="43" borderId="20" xfId="0" applyNumberFormat="1" applyFill="1" applyBorder="1" applyAlignment="1">
      <alignment vertical="center" wrapText="1"/>
    </xf>
    <xf numFmtId="0" fontId="0" fillId="43" borderId="20" xfId="0" applyFill="1" applyBorder="1" applyAlignment="1">
      <alignment horizontal="center"/>
    </xf>
    <xf numFmtId="165" fontId="0" fillId="43" borderId="20" xfId="0" applyNumberFormat="1" applyFill="1" applyBorder="1"/>
    <xf numFmtId="165" fontId="0" fillId="43" borderId="20" xfId="42" applyNumberFormat="1" applyFont="1" applyFill="1" applyBorder="1"/>
    <xf numFmtId="165" fontId="0" fillId="43" borderId="20" xfId="42" applyNumberFormat="1" applyFont="1" applyFill="1" applyBorder="1" applyAlignment="1">
      <alignment horizontal="center"/>
    </xf>
    <xf numFmtId="0" fontId="0" fillId="43" borderId="20" xfId="0" applyFill="1" applyBorder="1"/>
    <xf numFmtId="20" fontId="0" fillId="43" borderId="20" xfId="0" applyNumberFormat="1" applyFill="1" applyBorder="1" applyAlignment="1">
      <alignment horizontal="center"/>
    </xf>
    <xf numFmtId="1" fontId="0" fillId="37" borderId="20" xfId="0" applyNumberFormat="1" applyFill="1" applyBorder="1"/>
    <xf numFmtId="165" fontId="0" fillId="37" borderId="20" xfId="0" applyNumberFormat="1" applyFill="1" applyBorder="1" applyAlignment="1">
      <alignment horizontal="center"/>
    </xf>
    <xf numFmtId="0" fontId="16" fillId="37" borderId="20" xfId="0" applyFont="1" applyFill="1" applyBorder="1" applyAlignment="1">
      <alignment vertical="center" wrapText="1"/>
    </xf>
    <xf numFmtId="165" fontId="0" fillId="43" borderId="20" xfId="0" applyNumberFormat="1" applyFill="1" applyBorder="1" applyAlignment="1">
      <alignment horizontal="center"/>
    </xf>
    <xf numFmtId="0" fontId="16" fillId="43" borderId="20" xfId="0" applyFont="1" applyFill="1" applyBorder="1" applyAlignment="1">
      <alignment vertical="center" wrapText="1"/>
    </xf>
    <xf numFmtId="1" fontId="0" fillId="43" borderId="20" xfId="0" quotePrefix="1" applyNumberFormat="1" applyFill="1" applyBorder="1" applyAlignment="1">
      <alignment horizontal="right" vertical="center" wrapText="1"/>
    </xf>
    <xf numFmtId="0" fontId="29" fillId="43" borderId="20" xfId="0" applyFont="1" applyFill="1" applyBorder="1" applyAlignment="1">
      <alignment horizontal="right"/>
    </xf>
    <xf numFmtId="1" fontId="0" fillId="37" borderId="0" xfId="0" applyNumberForma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1" fillId="0" borderId="0" xfId="44" applyAlignment="1">
      <alignment vertical="center"/>
    </xf>
    <xf numFmtId="165" fontId="16" fillId="0" borderId="20" xfId="0" applyNumberFormat="1" applyFont="1" applyBorder="1"/>
    <xf numFmtId="165" fontId="16" fillId="0" borderId="27" xfId="0" applyNumberFormat="1" applyFont="1" applyBorder="1"/>
    <xf numFmtId="165" fontId="16" fillId="33" borderId="26" xfId="0" applyNumberFormat="1" applyFont="1" applyFill="1" applyBorder="1"/>
    <xf numFmtId="17" fontId="16" fillId="33" borderId="20" xfId="0" applyNumberFormat="1" applyFont="1" applyFill="1" applyBorder="1"/>
    <xf numFmtId="0" fontId="16" fillId="33" borderId="27" xfId="0" applyFont="1" applyFill="1" applyBorder="1"/>
    <xf numFmtId="20" fontId="0" fillId="37" borderId="54" xfId="0" applyNumberFormat="1" applyFill="1" applyBorder="1" applyAlignment="1">
      <alignment horizontal="center"/>
    </xf>
    <xf numFmtId="0" fontId="0" fillId="44" borderId="0" xfId="0" applyFill="1"/>
    <xf numFmtId="1" fontId="20" fillId="33" borderId="0" xfId="0" applyNumberFormat="1" applyFont="1" applyFill="1" applyAlignment="1">
      <alignment horizontal="right" vertical="center"/>
    </xf>
    <xf numFmtId="1" fontId="20" fillId="0" borderId="2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26" xfId="0" applyNumberFormat="1" applyBorder="1" applyAlignment="1">
      <alignment horizontal="center"/>
    </xf>
    <xf numFmtId="0" fontId="16" fillId="0" borderId="26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0" fillId="35" borderId="2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29" fillId="36" borderId="20" xfId="0" quotePrefix="1" applyFont="1" applyFill="1" applyBorder="1" applyAlignment="1">
      <alignment horizontal="right"/>
    </xf>
    <xf numFmtId="1" fontId="20" fillId="0" borderId="20" xfId="0" quotePrefix="1" applyNumberFormat="1" applyFont="1" applyBorder="1" applyAlignment="1">
      <alignment horizontal="right" vertical="center"/>
    </xf>
    <xf numFmtId="1" fontId="0" fillId="37" borderId="20" xfId="0" applyNumberForma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right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31" fillId="0" borderId="0" xfId="44" applyFill="1" applyAlignment="1">
      <alignment horizontal="right"/>
    </xf>
    <xf numFmtId="0" fontId="20" fillId="38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16" fillId="33" borderId="61" xfId="0" applyNumberFormat="1" applyFont="1" applyFill="1" applyBorder="1" applyAlignment="1">
      <alignment horizontal="center"/>
    </xf>
    <xf numFmtId="165" fontId="16" fillId="33" borderId="48" xfId="42" applyNumberFormat="1" applyFont="1" applyFill="1" applyBorder="1" applyAlignment="1">
      <alignment horizontal="center"/>
    </xf>
    <xf numFmtId="1" fontId="16" fillId="0" borderId="48" xfId="42" applyNumberFormat="1" applyFont="1" applyBorder="1" applyAlignment="1">
      <alignment horizontal="center"/>
    </xf>
    <xf numFmtId="165" fontId="16" fillId="33" borderId="44" xfId="42" applyNumberFormat="1" applyFont="1" applyFill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56" xfId="42" applyNumberFormat="1" applyFont="1" applyBorder="1" applyAlignment="1">
      <alignment horizontal="center"/>
    </xf>
    <xf numFmtId="1" fontId="0" fillId="0" borderId="56" xfId="42" applyNumberFormat="1" applyFont="1" applyBorder="1" applyAlignment="1">
      <alignment horizontal="center"/>
    </xf>
    <xf numFmtId="165" fontId="0" fillId="0" borderId="58" xfId="42" applyNumberFormat="1" applyFont="1" applyBorder="1" applyAlignment="1">
      <alignment horizont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0" fontId="0" fillId="35" borderId="0" xfId="0" applyFill="1" applyBorder="1"/>
    <xf numFmtId="0" fontId="20" fillId="0" borderId="62" xfId="0" applyFont="1" applyFill="1" applyBorder="1" applyAlignment="1">
      <alignment horizontal="left" vertical="center"/>
    </xf>
    <xf numFmtId="0" fontId="33" fillId="44" borderId="0" xfId="0" applyFont="1" applyFill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6" borderId="25" xfId="0" applyFont="1" applyFill="1" applyBorder="1" applyAlignment="1">
      <alignment horizontal="center"/>
    </xf>
    <xf numFmtId="0" fontId="34" fillId="36" borderId="40" xfId="0" applyFont="1" applyFill="1" applyBorder="1" applyAlignment="1">
      <alignment horizontal="center"/>
    </xf>
    <xf numFmtId="0" fontId="34" fillId="36" borderId="42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4" builtinId="8"/>
    <cellStyle name="Neutral" xfId="8" builtinId="28" customBuiltin="1"/>
    <cellStyle name="Notiz" xfId="15" builtinId="10" customBuiltin="1"/>
    <cellStyle name="Prozent" xfId="43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 Kids im Training nach Jhg.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Regio'!$I$2:$I$12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2-4B94-AC90-0EC22B659B79}"/>
            </c:ext>
          </c:extLst>
        </c:ser>
        <c:ser>
          <c:idx val="1"/>
          <c:order val="1"/>
          <c:tx>
            <c:strRef>
              <c:f>'Startnummern Regio'!$J$1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Regio'!$J$2:$J$12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2-4B94-AC90-0EC22B659B79}"/>
            </c:ext>
          </c:extLst>
        </c:ser>
        <c:ser>
          <c:idx val="2"/>
          <c:order val="2"/>
          <c:tx>
            <c:strRef>
              <c:f>'Startnummern Regio'!$K$1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Regio'!$K$2:$K$12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2-4B94-AC90-0EC22B659B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7877615"/>
        <c:axId val="1768087567"/>
        <c:axId val="0"/>
      </c:bar3DChart>
      <c:catAx>
        <c:axId val="176787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8087567"/>
        <c:crosses val="autoZero"/>
        <c:auto val="1"/>
        <c:lblAlgn val="ctr"/>
        <c:lblOffset val="100"/>
        <c:noMultiLvlLbl val="0"/>
      </c:catAx>
      <c:valAx>
        <c:axId val="176808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78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495116</xdr:colOff>
      <xdr:row>0</xdr:row>
      <xdr:rowOff>80991</xdr:rowOff>
    </xdr:from>
    <xdr:to>
      <xdr:col>17</xdr:col>
      <xdr:colOff>384681</xdr:colOff>
      <xdr:row>15</xdr:row>
      <xdr:rowOff>96452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66753C8-A798-445B-9B68-D73DADCFA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jweis@elztalbrennerei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0"/>
  <sheetViews>
    <sheetView topLeftCell="A92" zoomScale="115" zoomScaleNormal="115" workbookViewId="0">
      <selection activeCell="J120" sqref="J120"/>
    </sheetView>
  </sheetViews>
  <sheetFormatPr baseColWidth="10" defaultRowHeight="15" x14ac:dyDescent="0.2"/>
  <cols>
    <col min="1" max="1" width="11.33203125" style="3"/>
    <col min="2" max="2" width="21.6640625" bestFit="1" customWidth="1"/>
    <col min="3" max="3" width="7.1640625" bestFit="1" customWidth="1"/>
    <col min="4" max="4" width="25.33203125" bestFit="1" customWidth="1"/>
    <col min="5" max="5" width="18.5" style="362" customWidth="1"/>
    <col min="6" max="6" width="12.6640625" style="3" bestFit="1" customWidth="1"/>
    <col min="7" max="7" width="27.33203125" bestFit="1" customWidth="1"/>
    <col min="8" max="8" width="15.6640625" style="368" customWidth="1"/>
    <col min="9" max="9" width="5.83203125" bestFit="1" customWidth="1"/>
    <col min="10" max="10" width="8.33203125" customWidth="1"/>
    <col min="11" max="11" width="2.83203125" bestFit="1" customWidth="1"/>
  </cols>
  <sheetData>
    <row r="1" spans="1:11" s="2" customFormat="1" x14ac:dyDescent="0.2">
      <c r="A1" s="7" t="s">
        <v>3</v>
      </c>
      <c r="B1" s="4" t="s">
        <v>4</v>
      </c>
      <c r="C1" s="5" t="s">
        <v>18</v>
      </c>
      <c r="D1" s="5" t="s">
        <v>20</v>
      </c>
      <c r="E1" s="359" t="s">
        <v>27</v>
      </c>
      <c r="F1" s="34" t="s">
        <v>72</v>
      </c>
      <c r="H1" s="399" t="s">
        <v>18</v>
      </c>
      <c r="I1" s="397" t="s">
        <v>349</v>
      </c>
      <c r="J1" s="397" t="s">
        <v>73</v>
      </c>
      <c r="K1" s="398" t="s">
        <v>57</v>
      </c>
    </row>
    <row r="2" spans="1:11" s="2" customFormat="1" x14ac:dyDescent="0.2">
      <c r="A2" s="32">
        <v>1</v>
      </c>
      <c r="B2" s="33" t="s">
        <v>5</v>
      </c>
      <c r="C2" s="33">
        <v>2005</v>
      </c>
      <c r="D2" s="33" t="s">
        <v>19</v>
      </c>
      <c r="E2" s="360" t="s">
        <v>28</v>
      </c>
      <c r="F2" s="32" t="s">
        <v>57</v>
      </c>
      <c r="G2" s="2" t="str">
        <f>CONCATENATE(F2,C2)</f>
        <v>m2005</v>
      </c>
      <c r="H2" s="94">
        <v>1999</v>
      </c>
      <c r="I2" s="383">
        <f t="shared" ref="I2:I12" si="0">COUNTIF(C:C,H2)</f>
        <v>0</v>
      </c>
      <c r="J2" s="383">
        <f t="shared" ref="J2:J12" si="1">COUNTIF(G:G,(CONCATENATE($J$1,H2)))</f>
        <v>0</v>
      </c>
      <c r="K2" s="384">
        <f t="shared" ref="K2:K12" si="2">COUNTIF(G:G,(CONCATENATE($K$1,H2)))</f>
        <v>0</v>
      </c>
    </row>
    <row r="3" spans="1:11" s="2" customFormat="1" x14ac:dyDescent="0.2">
      <c r="A3" s="32">
        <v>2</v>
      </c>
      <c r="B3" s="33" t="s">
        <v>6</v>
      </c>
      <c r="C3" s="33">
        <v>2005</v>
      </c>
      <c r="D3" s="33" t="s">
        <v>21</v>
      </c>
      <c r="E3" s="360" t="s">
        <v>29</v>
      </c>
      <c r="F3" s="32" t="s">
        <v>57</v>
      </c>
      <c r="G3" s="2" t="str">
        <f t="shared" ref="G3:G66" si="3">CONCATENATE(F3,C3)</f>
        <v>m2005</v>
      </c>
      <c r="H3" s="94">
        <v>2000</v>
      </c>
      <c r="I3" s="383">
        <f t="shared" si="0"/>
        <v>4</v>
      </c>
      <c r="J3" s="383">
        <f t="shared" si="1"/>
        <v>3</v>
      </c>
      <c r="K3" s="384">
        <f t="shared" si="2"/>
        <v>1</v>
      </c>
    </row>
    <row r="4" spans="1:11" s="2" customFormat="1" x14ac:dyDescent="0.2">
      <c r="A4" s="32">
        <v>3</v>
      </c>
      <c r="B4" s="33" t="s">
        <v>7</v>
      </c>
      <c r="C4" s="33">
        <v>2003</v>
      </c>
      <c r="D4" s="33" t="s">
        <v>22</v>
      </c>
      <c r="E4" s="360" t="s">
        <v>30</v>
      </c>
      <c r="F4" s="32" t="s">
        <v>57</v>
      </c>
      <c r="G4" s="2" t="str">
        <f t="shared" si="3"/>
        <v>m2003</v>
      </c>
      <c r="H4" s="94">
        <v>2001</v>
      </c>
      <c r="I4" s="383">
        <f t="shared" si="0"/>
        <v>10</v>
      </c>
      <c r="J4" s="383">
        <f t="shared" si="1"/>
        <v>6</v>
      </c>
      <c r="K4" s="384">
        <f t="shared" si="2"/>
        <v>4</v>
      </c>
    </row>
    <row r="5" spans="1:11" s="2" customFormat="1" x14ac:dyDescent="0.2">
      <c r="A5" s="32">
        <v>4</v>
      </c>
      <c r="B5" s="33" t="s">
        <v>8</v>
      </c>
      <c r="C5" s="33">
        <v>2006</v>
      </c>
      <c r="D5" s="33" t="s">
        <v>22</v>
      </c>
      <c r="E5" s="360" t="s">
        <v>38</v>
      </c>
      <c r="F5" s="32" t="s">
        <v>57</v>
      </c>
      <c r="G5" s="2" t="str">
        <f t="shared" si="3"/>
        <v>m2006</v>
      </c>
      <c r="H5" s="94">
        <v>2002</v>
      </c>
      <c r="I5" s="383">
        <f t="shared" si="0"/>
        <v>9</v>
      </c>
      <c r="J5" s="383">
        <f t="shared" si="1"/>
        <v>4</v>
      </c>
      <c r="K5" s="384">
        <f t="shared" si="2"/>
        <v>5</v>
      </c>
    </row>
    <row r="6" spans="1:11" s="2" customFormat="1" x14ac:dyDescent="0.2">
      <c r="A6" s="32">
        <v>5</v>
      </c>
      <c r="B6" s="33" t="s">
        <v>9</v>
      </c>
      <c r="C6" s="33">
        <v>2002</v>
      </c>
      <c r="D6" s="33" t="s">
        <v>21</v>
      </c>
      <c r="E6" s="360" t="s">
        <v>31</v>
      </c>
      <c r="F6" s="32" t="s">
        <v>73</v>
      </c>
      <c r="G6" s="2" t="str">
        <f t="shared" si="3"/>
        <v>w2002</v>
      </c>
      <c r="H6" s="94">
        <v>2003</v>
      </c>
      <c r="I6" s="383">
        <f t="shared" si="0"/>
        <v>15</v>
      </c>
      <c r="J6" s="383">
        <f t="shared" si="1"/>
        <v>6</v>
      </c>
      <c r="K6" s="384">
        <f t="shared" si="2"/>
        <v>9</v>
      </c>
    </row>
    <row r="7" spans="1:11" s="2" customFormat="1" x14ac:dyDescent="0.2">
      <c r="A7" s="32">
        <v>6</v>
      </c>
      <c r="B7" s="33" t="s">
        <v>10</v>
      </c>
      <c r="C7" s="33">
        <v>2003</v>
      </c>
      <c r="D7" s="33" t="s">
        <v>23</v>
      </c>
      <c r="E7" s="360" t="s">
        <v>32</v>
      </c>
      <c r="F7" s="32" t="s">
        <v>73</v>
      </c>
      <c r="G7" s="2" t="str">
        <f t="shared" si="3"/>
        <v>w2003</v>
      </c>
      <c r="H7" s="94">
        <v>2004</v>
      </c>
      <c r="I7" s="383">
        <f t="shared" si="0"/>
        <v>18</v>
      </c>
      <c r="J7" s="383">
        <f t="shared" si="1"/>
        <v>7</v>
      </c>
      <c r="K7" s="384">
        <f t="shared" si="2"/>
        <v>11</v>
      </c>
    </row>
    <row r="8" spans="1:11" s="2" customFormat="1" x14ac:dyDescent="0.2">
      <c r="A8" s="32">
        <v>7</v>
      </c>
      <c r="B8" s="33" t="s">
        <v>11</v>
      </c>
      <c r="C8" s="33">
        <v>2002</v>
      </c>
      <c r="D8" s="33" t="s">
        <v>24</v>
      </c>
      <c r="E8" s="360" t="s">
        <v>33</v>
      </c>
      <c r="F8" s="32" t="s">
        <v>73</v>
      </c>
      <c r="G8" s="2" t="str">
        <f t="shared" si="3"/>
        <v>w2002</v>
      </c>
      <c r="H8" s="94">
        <v>2005</v>
      </c>
      <c r="I8" s="383">
        <f t="shared" si="0"/>
        <v>15</v>
      </c>
      <c r="J8" s="383">
        <f t="shared" si="1"/>
        <v>8</v>
      </c>
      <c r="K8" s="384">
        <f t="shared" si="2"/>
        <v>7</v>
      </c>
    </row>
    <row r="9" spans="1:11" s="2" customFormat="1" x14ac:dyDescent="0.2">
      <c r="A9" s="32">
        <v>8</v>
      </c>
      <c r="B9" s="33" t="s">
        <v>12</v>
      </c>
      <c r="C9" s="33">
        <v>2000</v>
      </c>
      <c r="D9" s="33" t="s">
        <v>25</v>
      </c>
      <c r="E9" s="360"/>
      <c r="F9" s="32" t="s">
        <v>73</v>
      </c>
      <c r="G9" s="2" t="str">
        <f t="shared" si="3"/>
        <v>w2000</v>
      </c>
      <c r="H9" s="94">
        <v>2006</v>
      </c>
      <c r="I9" s="383">
        <f t="shared" si="0"/>
        <v>16</v>
      </c>
      <c r="J9" s="383">
        <f t="shared" si="1"/>
        <v>9</v>
      </c>
      <c r="K9" s="384">
        <f t="shared" si="2"/>
        <v>7</v>
      </c>
    </row>
    <row r="10" spans="1:11" s="2" customFormat="1" ht="16" thickBot="1" x14ac:dyDescent="0.25">
      <c r="A10" s="32">
        <v>9</v>
      </c>
      <c r="B10" s="33" t="s">
        <v>13</v>
      </c>
      <c r="C10" s="33">
        <v>2003</v>
      </c>
      <c r="D10" s="33" t="s">
        <v>25</v>
      </c>
      <c r="E10" s="360" t="s">
        <v>34</v>
      </c>
      <c r="F10" s="32" t="s">
        <v>57</v>
      </c>
      <c r="G10" s="2" t="str">
        <f t="shared" si="3"/>
        <v>m2003</v>
      </c>
      <c r="H10" s="400">
        <v>2007</v>
      </c>
      <c r="I10" s="385">
        <f t="shared" si="0"/>
        <v>14</v>
      </c>
      <c r="J10" s="385">
        <f t="shared" si="1"/>
        <v>3</v>
      </c>
      <c r="K10" s="386">
        <f t="shared" si="2"/>
        <v>11</v>
      </c>
    </row>
    <row r="11" spans="1:11" s="2" customFormat="1" ht="16" thickBot="1" x14ac:dyDescent="0.25">
      <c r="A11" s="32">
        <v>10</v>
      </c>
      <c r="B11" s="33" t="s">
        <v>14</v>
      </c>
      <c r="C11" s="33">
        <v>2001</v>
      </c>
      <c r="D11" s="33" t="s">
        <v>21</v>
      </c>
      <c r="E11" s="360" t="s">
        <v>35</v>
      </c>
      <c r="F11" s="32" t="s">
        <v>57</v>
      </c>
      <c r="G11" s="2" t="str">
        <f t="shared" si="3"/>
        <v>m2001</v>
      </c>
      <c r="H11" s="400">
        <v>2008</v>
      </c>
      <c r="I11" s="385">
        <f t="shared" si="0"/>
        <v>12</v>
      </c>
      <c r="J11" s="385">
        <f t="shared" si="1"/>
        <v>4</v>
      </c>
      <c r="K11" s="386">
        <f t="shared" si="2"/>
        <v>8</v>
      </c>
    </row>
    <row r="12" spans="1:11" s="2" customFormat="1" ht="16" thickBot="1" x14ac:dyDescent="0.25">
      <c r="A12" s="32">
        <v>11</v>
      </c>
      <c r="B12" s="33" t="s">
        <v>15</v>
      </c>
      <c r="C12" s="33">
        <v>2006</v>
      </c>
      <c r="D12" s="33" t="s">
        <v>26</v>
      </c>
      <c r="E12" s="360" t="s">
        <v>36</v>
      </c>
      <c r="F12" s="32" t="s">
        <v>73</v>
      </c>
      <c r="G12" s="2" t="str">
        <f t="shared" si="3"/>
        <v>w2006</v>
      </c>
      <c r="H12" s="400">
        <v>2009</v>
      </c>
      <c r="I12" s="385">
        <f t="shared" si="0"/>
        <v>4</v>
      </c>
      <c r="J12" s="385">
        <f t="shared" si="1"/>
        <v>0</v>
      </c>
      <c r="K12" s="386">
        <f t="shared" si="2"/>
        <v>4</v>
      </c>
    </row>
    <row r="13" spans="1:11" s="2" customFormat="1" x14ac:dyDescent="0.2">
      <c r="A13" s="32">
        <v>12</v>
      </c>
      <c r="B13" s="33" t="s">
        <v>16</v>
      </c>
      <c r="C13" s="33">
        <v>2006</v>
      </c>
      <c r="D13" s="33" t="s">
        <v>21</v>
      </c>
      <c r="E13" s="360" t="s">
        <v>37</v>
      </c>
      <c r="F13" s="32" t="s">
        <v>73</v>
      </c>
      <c r="G13" s="2" t="str">
        <f t="shared" si="3"/>
        <v>w2006</v>
      </c>
      <c r="H13" s="395"/>
      <c r="I13" s="396">
        <f>SUM(I2:I12)</f>
        <v>117</v>
      </c>
      <c r="J13" s="396">
        <f>SUM(J2:J12)</f>
        <v>50</v>
      </c>
      <c r="K13" s="396">
        <f>SUM(K2:K12)</f>
        <v>67</v>
      </c>
    </row>
    <row r="14" spans="1:11" s="2" customFormat="1" x14ac:dyDescent="0.2">
      <c r="A14" s="32">
        <v>13</v>
      </c>
      <c r="B14" s="33" t="s">
        <v>40</v>
      </c>
      <c r="C14" s="33">
        <v>2003</v>
      </c>
      <c r="D14" s="33" t="s">
        <v>69</v>
      </c>
      <c r="E14" s="360"/>
      <c r="F14" s="32" t="s">
        <v>73</v>
      </c>
      <c r="G14" s="2" t="str">
        <f t="shared" si="3"/>
        <v>w2003</v>
      </c>
      <c r="H14" s="367"/>
    </row>
    <row r="15" spans="1:11" s="2" customFormat="1" x14ac:dyDescent="0.2">
      <c r="A15" s="32">
        <v>14</v>
      </c>
      <c r="B15" s="33" t="s">
        <v>41</v>
      </c>
      <c r="C15" s="33">
        <v>2005</v>
      </c>
      <c r="D15" s="33" t="s">
        <v>19</v>
      </c>
      <c r="E15" s="360"/>
      <c r="F15" s="32" t="s">
        <v>57</v>
      </c>
      <c r="G15" s="2" t="str">
        <f t="shared" si="3"/>
        <v>m2005</v>
      </c>
      <c r="H15" s="367"/>
    </row>
    <row r="16" spans="1:11" s="2" customFormat="1" x14ac:dyDescent="0.2">
      <c r="A16" s="32">
        <v>15</v>
      </c>
      <c r="B16" s="33" t="s">
        <v>42</v>
      </c>
      <c r="C16" s="33">
        <v>2004</v>
      </c>
      <c r="D16" s="33" t="s">
        <v>70</v>
      </c>
      <c r="E16" s="360"/>
      <c r="F16" s="32" t="s">
        <v>57</v>
      </c>
      <c r="G16" s="2" t="str">
        <f t="shared" si="3"/>
        <v>m2004</v>
      </c>
      <c r="H16" s="367"/>
    </row>
    <row r="17" spans="1:8" s="2" customFormat="1" x14ac:dyDescent="0.2">
      <c r="A17" s="32">
        <v>16</v>
      </c>
      <c r="B17" s="33" t="s">
        <v>43</v>
      </c>
      <c r="C17" s="33">
        <v>2005</v>
      </c>
      <c r="D17" s="33" t="s">
        <v>71</v>
      </c>
      <c r="E17" s="360"/>
      <c r="F17" s="32" t="s">
        <v>73</v>
      </c>
      <c r="G17" s="2" t="str">
        <f t="shared" si="3"/>
        <v>w2005</v>
      </c>
      <c r="H17" s="367"/>
    </row>
    <row r="18" spans="1:8" s="2" customFormat="1" x14ac:dyDescent="0.2">
      <c r="A18" s="32">
        <v>17</v>
      </c>
      <c r="B18" s="33" t="s">
        <v>44</v>
      </c>
      <c r="C18" s="33">
        <v>2004</v>
      </c>
      <c r="D18" s="33" t="s">
        <v>22</v>
      </c>
      <c r="E18" s="360"/>
      <c r="F18" s="32" t="s">
        <v>57</v>
      </c>
      <c r="G18" s="2" t="str">
        <f t="shared" si="3"/>
        <v>m2004</v>
      </c>
      <c r="H18" s="367"/>
    </row>
    <row r="19" spans="1:8" s="2" customFormat="1" x14ac:dyDescent="0.2">
      <c r="A19" s="32">
        <v>18</v>
      </c>
      <c r="B19" s="33" t="s">
        <v>45</v>
      </c>
      <c r="C19" s="33">
        <v>2001</v>
      </c>
      <c r="D19" s="33" t="s">
        <v>22</v>
      </c>
      <c r="E19" s="360"/>
      <c r="F19" s="32" t="s">
        <v>73</v>
      </c>
      <c r="G19" s="2" t="str">
        <f t="shared" si="3"/>
        <v>w2001</v>
      </c>
      <c r="H19" s="367"/>
    </row>
    <row r="20" spans="1:8" s="2" customFormat="1" x14ac:dyDescent="0.2">
      <c r="A20" s="32">
        <v>19</v>
      </c>
      <c r="B20" s="33" t="s">
        <v>46</v>
      </c>
      <c r="C20" s="33">
        <v>2004</v>
      </c>
      <c r="D20" s="33" t="s">
        <v>22</v>
      </c>
      <c r="E20" s="360"/>
      <c r="F20" s="32" t="s">
        <v>57</v>
      </c>
      <c r="G20" s="2" t="str">
        <f t="shared" si="3"/>
        <v>m2004</v>
      </c>
      <c r="H20" s="367"/>
    </row>
    <row r="21" spans="1:8" s="2" customFormat="1" x14ac:dyDescent="0.2">
      <c r="A21" s="32">
        <v>20</v>
      </c>
      <c r="B21" s="33" t="s">
        <v>47</v>
      </c>
      <c r="C21" s="33">
        <v>2001</v>
      </c>
      <c r="D21" s="33" t="s">
        <v>22</v>
      </c>
      <c r="E21" s="360"/>
      <c r="F21" s="32" t="s">
        <v>73</v>
      </c>
      <c r="G21" s="2" t="str">
        <f t="shared" si="3"/>
        <v>w2001</v>
      </c>
      <c r="H21" s="367"/>
    </row>
    <row r="22" spans="1:8" s="2" customFormat="1" x14ac:dyDescent="0.2">
      <c r="A22" s="32">
        <v>21</v>
      </c>
      <c r="B22" s="33" t="s">
        <v>48</v>
      </c>
      <c r="C22" s="33">
        <v>2003</v>
      </c>
      <c r="D22" s="33" t="s">
        <v>25</v>
      </c>
      <c r="E22" s="360"/>
      <c r="F22" s="32" t="s">
        <v>57</v>
      </c>
      <c r="G22" s="2" t="str">
        <f t="shared" si="3"/>
        <v>m2003</v>
      </c>
      <c r="H22" s="367"/>
    </row>
    <row r="23" spans="1:8" s="2" customFormat="1" x14ac:dyDescent="0.2">
      <c r="A23" s="32">
        <v>22</v>
      </c>
      <c r="B23" s="33" t="s">
        <v>49</v>
      </c>
      <c r="C23" s="33">
        <v>2004</v>
      </c>
      <c r="D23" s="33" t="s">
        <v>22</v>
      </c>
      <c r="E23" s="360"/>
      <c r="F23" s="32" t="s">
        <v>57</v>
      </c>
      <c r="G23" s="2" t="str">
        <f t="shared" si="3"/>
        <v>m2004</v>
      </c>
      <c r="H23" s="367"/>
    </row>
    <row r="24" spans="1:8" s="2" customFormat="1" x14ac:dyDescent="0.2">
      <c r="A24" s="32">
        <v>23</v>
      </c>
      <c r="B24" s="33" t="s">
        <v>50</v>
      </c>
      <c r="C24" s="33">
        <v>2001</v>
      </c>
      <c r="D24" s="33" t="s">
        <v>22</v>
      </c>
      <c r="E24" s="360"/>
      <c r="F24" s="32" t="s">
        <v>57</v>
      </c>
      <c r="G24" s="2" t="str">
        <f t="shared" si="3"/>
        <v>m2001</v>
      </c>
      <c r="H24" s="367"/>
    </row>
    <row r="25" spans="1:8" s="2" customFormat="1" x14ac:dyDescent="0.2">
      <c r="A25" s="32">
        <v>24</v>
      </c>
      <c r="B25" s="33" t="s">
        <v>51</v>
      </c>
      <c r="C25" s="33">
        <v>2001</v>
      </c>
      <c r="D25" s="33" t="s">
        <v>25</v>
      </c>
      <c r="E25" s="360"/>
      <c r="F25" s="32" t="s">
        <v>57</v>
      </c>
      <c r="G25" s="2" t="str">
        <f t="shared" si="3"/>
        <v>m2001</v>
      </c>
      <c r="H25" s="367"/>
    </row>
    <row r="26" spans="1:8" s="2" customFormat="1" x14ac:dyDescent="0.2">
      <c r="A26" s="32">
        <v>25</v>
      </c>
      <c r="B26" s="33" t="s">
        <v>52</v>
      </c>
      <c r="C26" s="33">
        <v>2005</v>
      </c>
      <c r="D26" s="33" t="s">
        <v>70</v>
      </c>
      <c r="E26" s="360"/>
      <c r="F26" s="32" t="s">
        <v>73</v>
      </c>
      <c r="G26" s="2" t="str">
        <f t="shared" si="3"/>
        <v>w2005</v>
      </c>
      <c r="H26" s="367"/>
    </row>
    <row r="27" spans="1:8" s="2" customFormat="1" x14ac:dyDescent="0.2">
      <c r="A27" s="32">
        <v>26</v>
      </c>
      <c r="B27" s="33" t="s">
        <v>53</v>
      </c>
      <c r="C27" s="33">
        <v>2006</v>
      </c>
      <c r="D27" s="33" t="s">
        <v>70</v>
      </c>
      <c r="E27" s="360"/>
      <c r="F27" s="32" t="s">
        <v>73</v>
      </c>
      <c r="G27" s="2" t="str">
        <f t="shared" si="3"/>
        <v>w2006</v>
      </c>
      <c r="H27" s="367"/>
    </row>
    <row r="28" spans="1:8" s="2" customFormat="1" x14ac:dyDescent="0.2">
      <c r="A28" s="32">
        <v>27</v>
      </c>
      <c r="B28" s="33" t="s">
        <v>74</v>
      </c>
      <c r="C28" s="33">
        <v>2002</v>
      </c>
      <c r="D28" s="33" t="s">
        <v>25</v>
      </c>
      <c r="E28" s="360"/>
      <c r="F28" s="32" t="s">
        <v>73</v>
      </c>
      <c r="G28" s="2" t="str">
        <f t="shared" si="3"/>
        <v>w2002</v>
      </c>
      <c r="H28" s="367"/>
    </row>
    <row r="29" spans="1:8" s="2" customFormat="1" x14ac:dyDescent="0.2">
      <c r="A29" s="32">
        <v>28</v>
      </c>
      <c r="B29" s="33" t="s">
        <v>75</v>
      </c>
      <c r="C29" s="33">
        <v>2005</v>
      </c>
      <c r="D29" s="33" t="s">
        <v>25</v>
      </c>
      <c r="E29" s="360"/>
      <c r="F29" s="32" t="s">
        <v>73</v>
      </c>
      <c r="G29" s="2" t="str">
        <f t="shared" si="3"/>
        <v>w2005</v>
      </c>
      <c r="H29" s="367"/>
    </row>
    <row r="30" spans="1:8" s="2" customFormat="1" x14ac:dyDescent="0.2">
      <c r="A30" s="32">
        <v>29</v>
      </c>
      <c r="B30" s="382" t="s">
        <v>432</v>
      </c>
      <c r="C30" s="33">
        <v>2009</v>
      </c>
      <c r="D30" s="33" t="s">
        <v>433</v>
      </c>
      <c r="E30" s="360" t="s">
        <v>460</v>
      </c>
      <c r="F30" s="32" t="s">
        <v>57</v>
      </c>
      <c r="G30" s="2" t="str">
        <f t="shared" si="3"/>
        <v>m2009</v>
      </c>
      <c r="H30" s="367"/>
    </row>
    <row r="31" spans="1:8" s="2" customFormat="1" x14ac:dyDescent="0.2">
      <c r="A31" s="32">
        <v>30</v>
      </c>
      <c r="B31" s="382" t="s">
        <v>434</v>
      </c>
      <c r="C31" s="33">
        <v>2004</v>
      </c>
      <c r="D31" s="33" t="s">
        <v>435</v>
      </c>
      <c r="E31" s="360"/>
      <c r="F31" s="32" t="s">
        <v>57</v>
      </c>
      <c r="G31" s="2" t="str">
        <f t="shared" si="3"/>
        <v>m2004</v>
      </c>
      <c r="H31" s="367"/>
    </row>
    <row r="32" spans="1:8" s="2" customFormat="1" x14ac:dyDescent="0.2">
      <c r="A32" s="32">
        <v>31</v>
      </c>
      <c r="B32" s="33" t="s">
        <v>76</v>
      </c>
      <c r="C32" s="33">
        <v>2001</v>
      </c>
      <c r="D32" s="33" t="s">
        <v>77</v>
      </c>
      <c r="E32" s="360"/>
      <c r="F32" s="32" t="s">
        <v>73</v>
      </c>
      <c r="G32" s="2" t="str">
        <f t="shared" si="3"/>
        <v>w2001</v>
      </c>
      <c r="H32" s="367"/>
    </row>
    <row r="33" spans="1:8" s="2" customFormat="1" x14ac:dyDescent="0.2">
      <c r="A33" s="32">
        <v>32</v>
      </c>
      <c r="B33" s="33" t="s">
        <v>78</v>
      </c>
      <c r="C33" s="33">
        <v>2001</v>
      </c>
      <c r="D33" s="33" t="s">
        <v>22</v>
      </c>
      <c r="E33" s="360"/>
      <c r="F33" s="32" t="s">
        <v>73</v>
      </c>
      <c r="G33" s="2" t="str">
        <f t="shared" si="3"/>
        <v>w2001</v>
      </c>
      <c r="H33" s="367"/>
    </row>
    <row r="34" spans="1:8" s="2" customFormat="1" x14ac:dyDescent="0.2">
      <c r="A34" s="32">
        <v>33</v>
      </c>
      <c r="B34" s="33" t="s">
        <v>79</v>
      </c>
      <c r="C34" s="33">
        <v>2001</v>
      </c>
      <c r="D34" s="33" t="s">
        <v>22</v>
      </c>
      <c r="E34" s="360"/>
      <c r="F34" s="32" t="s">
        <v>73</v>
      </c>
      <c r="G34" s="2" t="str">
        <f t="shared" si="3"/>
        <v>w2001</v>
      </c>
      <c r="H34" s="367"/>
    </row>
    <row r="35" spans="1:8" s="2" customFormat="1" x14ac:dyDescent="0.2">
      <c r="A35" s="32">
        <v>34</v>
      </c>
      <c r="B35" s="33" t="s">
        <v>80</v>
      </c>
      <c r="C35" s="33">
        <v>2003</v>
      </c>
      <c r="D35" s="33" t="s">
        <v>22</v>
      </c>
      <c r="E35" s="360"/>
      <c r="F35" s="32" t="s">
        <v>73</v>
      </c>
      <c r="G35" s="2" t="str">
        <f t="shared" si="3"/>
        <v>w2003</v>
      </c>
      <c r="H35" s="367"/>
    </row>
    <row r="36" spans="1:8" s="2" customFormat="1" x14ac:dyDescent="0.2">
      <c r="A36" s="32">
        <v>35</v>
      </c>
      <c r="B36" s="33" t="s">
        <v>110</v>
      </c>
      <c r="C36" s="33">
        <v>2008</v>
      </c>
      <c r="D36" s="33"/>
      <c r="E36" s="360" t="s">
        <v>460</v>
      </c>
      <c r="F36" s="32" t="s">
        <v>57</v>
      </c>
      <c r="G36" s="2" t="str">
        <f t="shared" si="3"/>
        <v>m2008</v>
      </c>
      <c r="H36" s="367"/>
    </row>
    <row r="37" spans="1:8" s="2" customFormat="1" x14ac:dyDescent="0.2">
      <c r="A37" s="32">
        <v>36</v>
      </c>
      <c r="B37" s="33" t="s">
        <v>109</v>
      </c>
      <c r="C37" s="33">
        <v>2006</v>
      </c>
      <c r="D37" s="33"/>
      <c r="E37" s="360"/>
      <c r="F37" s="32" t="s">
        <v>57</v>
      </c>
      <c r="G37" s="2" t="str">
        <f t="shared" si="3"/>
        <v>m2006</v>
      </c>
      <c r="H37" s="367"/>
    </row>
    <row r="38" spans="1:8" s="2" customFormat="1" x14ac:dyDescent="0.2">
      <c r="A38" s="32">
        <v>37</v>
      </c>
      <c r="B38" s="33" t="s">
        <v>111</v>
      </c>
      <c r="C38" s="33">
        <v>2003</v>
      </c>
      <c r="D38" s="33"/>
      <c r="E38" s="360"/>
      <c r="F38" s="32" t="s">
        <v>57</v>
      </c>
      <c r="G38" s="2" t="str">
        <f t="shared" si="3"/>
        <v>m2003</v>
      </c>
      <c r="H38" s="367"/>
    </row>
    <row r="39" spans="1:8" s="2" customFormat="1" x14ac:dyDescent="0.2">
      <c r="A39" s="32">
        <v>38</v>
      </c>
      <c r="B39" s="382" t="s">
        <v>429</v>
      </c>
      <c r="C39" s="33">
        <v>2004</v>
      </c>
      <c r="D39" s="33" t="s">
        <v>430</v>
      </c>
      <c r="E39" s="360"/>
      <c r="F39" s="32" t="s">
        <v>73</v>
      </c>
      <c r="G39" s="2" t="str">
        <f t="shared" si="3"/>
        <v>w2004</v>
      </c>
      <c r="H39" s="367"/>
    </row>
    <row r="40" spans="1:8" s="2" customFormat="1" x14ac:dyDescent="0.2">
      <c r="A40" s="32">
        <v>39</v>
      </c>
      <c r="B40" s="382" t="s">
        <v>431</v>
      </c>
      <c r="C40" s="33">
        <v>2006</v>
      </c>
      <c r="D40" s="33" t="s">
        <v>430</v>
      </c>
      <c r="E40" s="360"/>
      <c r="F40" s="32" t="s">
        <v>57</v>
      </c>
      <c r="G40" s="2" t="str">
        <f t="shared" si="3"/>
        <v>m2006</v>
      </c>
      <c r="H40" s="367"/>
    </row>
    <row r="41" spans="1:8" s="2" customFormat="1" x14ac:dyDescent="0.2">
      <c r="A41" s="32">
        <v>40</v>
      </c>
      <c r="B41" s="33" t="s">
        <v>114</v>
      </c>
      <c r="C41" s="33">
        <v>2002</v>
      </c>
      <c r="D41" s="33"/>
      <c r="E41" s="360"/>
      <c r="F41" s="32" t="s">
        <v>57</v>
      </c>
      <c r="G41" s="2" t="str">
        <f t="shared" si="3"/>
        <v>m2002</v>
      </c>
      <c r="H41" s="367"/>
    </row>
    <row r="42" spans="1:8" s="2" customFormat="1" x14ac:dyDescent="0.2">
      <c r="A42" s="32">
        <v>41</v>
      </c>
      <c r="B42" s="6" t="s">
        <v>112</v>
      </c>
      <c r="C42" s="33">
        <v>2003</v>
      </c>
      <c r="D42" s="33"/>
      <c r="E42" s="360"/>
      <c r="F42" s="32" t="s">
        <v>57</v>
      </c>
      <c r="G42" s="2" t="str">
        <f t="shared" si="3"/>
        <v>m2003</v>
      </c>
      <c r="H42" s="367"/>
    </row>
    <row r="43" spans="1:8" s="2" customFormat="1" x14ac:dyDescent="0.2">
      <c r="A43" s="32">
        <v>42</v>
      </c>
      <c r="B43" s="33" t="s">
        <v>113</v>
      </c>
      <c r="C43" s="33">
        <v>2004</v>
      </c>
      <c r="D43" s="33"/>
      <c r="E43" s="360"/>
      <c r="F43" s="32" t="s">
        <v>73</v>
      </c>
      <c r="G43" s="2" t="str">
        <f t="shared" si="3"/>
        <v>w2004</v>
      </c>
      <c r="H43" s="367"/>
    </row>
    <row r="44" spans="1:8" s="2" customFormat="1" x14ac:dyDescent="0.2">
      <c r="A44" s="32">
        <v>43</v>
      </c>
      <c r="B44" s="33" t="s">
        <v>436</v>
      </c>
      <c r="C44" s="33">
        <v>2008</v>
      </c>
      <c r="D44" s="33" t="s">
        <v>435</v>
      </c>
      <c r="E44" s="360" t="s">
        <v>460</v>
      </c>
      <c r="F44" s="32" t="s">
        <v>57</v>
      </c>
      <c r="G44" s="2" t="str">
        <f t="shared" si="3"/>
        <v>m2008</v>
      </c>
      <c r="H44" s="367"/>
    </row>
    <row r="45" spans="1:8" s="2" customFormat="1" x14ac:dyDescent="0.2">
      <c r="A45" s="32">
        <v>44</v>
      </c>
      <c r="B45" s="369"/>
      <c r="C45" s="369"/>
      <c r="D45" s="33"/>
      <c r="E45" s="360"/>
      <c r="F45" s="32" t="s">
        <v>73</v>
      </c>
      <c r="G45" s="2" t="str">
        <f t="shared" si="3"/>
        <v>w</v>
      </c>
      <c r="H45" s="367"/>
    </row>
    <row r="46" spans="1:8" s="2" customFormat="1" x14ac:dyDescent="0.2">
      <c r="A46" s="32">
        <v>45</v>
      </c>
      <c r="B46" s="33" t="s">
        <v>437</v>
      </c>
      <c r="C46" s="33">
        <v>2008</v>
      </c>
      <c r="D46" s="33" t="s">
        <v>435</v>
      </c>
      <c r="E46" s="360" t="s">
        <v>460</v>
      </c>
      <c r="F46" s="32" t="s">
        <v>57</v>
      </c>
      <c r="G46" s="2" t="str">
        <f t="shared" si="3"/>
        <v>m2008</v>
      </c>
      <c r="H46" s="367"/>
    </row>
    <row r="47" spans="1:8" s="2" customFormat="1" x14ac:dyDescent="0.2">
      <c r="A47" s="32">
        <v>46</v>
      </c>
      <c r="B47" s="33" t="s">
        <v>118</v>
      </c>
      <c r="C47" s="33">
        <v>2004</v>
      </c>
      <c r="D47" s="33"/>
      <c r="E47" s="360"/>
      <c r="F47" s="32" t="s">
        <v>57</v>
      </c>
      <c r="G47" s="2" t="str">
        <f t="shared" si="3"/>
        <v>m2004</v>
      </c>
      <c r="H47" s="367"/>
    </row>
    <row r="48" spans="1:8" s="2" customFormat="1" x14ac:dyDescent="0.2">
      <c r="A48" s="32">
        <v>47</v>
      </c>
      <c r="B48" s="33" t="s">
        <v>120</v>
      </c>
      <c r="C48" s="33">
        <v>2002</v>
      </c>
      <c r="D48" s="33"/>
      <c r="E48" s="360"/>
      <c r="F48" s="32" t="s">
        <v>57</v>
      </c>
      <c r="G48" s="2" t="str">
        <f t="shared" si="3"/>
        <v>m2002</v>
      </c>
      <c r="H48" s="367"/>
    </row>
    <row r="49" spans="1:8" s="2" customFormat="1" x14ac:dyDescent="0.2">
      <c r="A49" s="32">
        <v>48</v>
      </c>
      <c r="B49" s="33" t="s">
        <v>119</v>
      </c>
      <c r="C49" s="33">
        <v>2007</v>
      </c>
      <c r="D49" s="33"/>
      <c r="E49" s="360"/>
      <c r="F49" s="32" t="s">
        <v>57</v>
      </c>
      <c r="G49" s="2" t="str">
        <f t="shared" si="3"/>
        <v>m2007</v>
      </c>
      <c r="H49" s="367"/>
    </row>
    <row r="50" spans="1:8" s="2" customFormat="1" x14ac:dyDescent="0.2">
      <c r="A50" s="32">
        <v>49</v>
      </c>
      <c r="B50" s="33" t="s">
        <v>438</v>
      </c>
      <c r="C50" s="33">
        <v>2009</v>
      </c>
      <c r="D50" s="33"/>
      <c r="E50" s="360" t="s">
        <v>460</v>
      </c>
      <c r="F50" s="32" t="s">
        <v>57</v>
      </c>
      <c r="G50" s="2" t="str">
        <f t="shared" si="3"/>
        <v>m2009</v>
      </c>
      <c r="H50" s="367"/>
    </row>
    <row r="51" spans="1:8" s="2" customFormat="1" x14ac:dyDescent="0.2">
      <c r="A51" s="32">
        <v>50</v>
      </c>
      <c r="B51" s="33" t="s">
        <v>123</v>
      </c>
      <c r="C51" s="33">
        <v>2007</v>
      </c>
      <c r="D51" s="33"/>
      <c r="E51" s="360"/>
      <c r="F51" s="32" t="s">
        <v>57</v>
      </c>
      <c r="G51" s="2" t="str">
        <f t="shared" si="3"/>
        <v>m2007</v>
      </c>
      <c r="H51" s="367"/>
    </row>
    <row r="52" spans="1:8" s="2" customFormat="1" x14ac:dyDescent="0.2">
      <c r="A52" s="32">
        <v>52</v>
      </c>
      <c r="B52" s="33" t="s">
        <v>125</v>
      </c>
      <c r="C52" s="33">
        <v>2006</v>
      </c>
      <c r="D52" s="33"/>
      <c r="E52" s="360"/>
      <c r="F52" s="32" t="s">
        <v>73</v>
      </c>
      <c r="G52" s="2" t="str">
        <f t="shared" si="3"/>
        <v>w2006</v>
      </c>
      <c r="H52" s="367"/>
    </row>
    <row r="53" spans="1:8" s="2" customFormat="1" x14ac:dyDescent="0.2">
      <c r="A53" s="32">
        <v>54</v>
      </c>
      <c r="B53" s="33" t="s">
        <v>197</v>
      </c>
      <c r="C53" s="33">
        <v>2007</v>
      </c>
      <c r="D53" s="33"/>
      <c r="E53" s="360"/>
      <c r="F53" s="32" t="s">
        <v>57</v>
      </c>
      <c r="G53" s="2" t="str">
        <f t="shared" si="3"/>
        <v>m2007</v>
      </c>
      <c r="H53" s="367"/>
    </row>
    <row r="54" spans="1:8" s="2" customFormat="1" x14ac:dyDescent="0.2">
      <c r="A54" s="32">
        <v>55</v>
      </c>
      <c r="B54" s="33" t="s">
        <v>439</v>
      </c>
      <c r="C54" s="33">
        <v>2009</v>
      </c>
      <c r="D54" s="33"/>
      <c r="E54" s="360" t="s">
        <v>460</v>
      </c>
      <c r="F54" s="32" t="s">
        <v>57</v>
      </c>
      <c r="G54" s="2" t="str">
        <f t="shared" si="3"/>
        <v>m2009</v>
      </c>
      <c r="H54" s="367"/>
    </row>
    <row r="55" spans="1:8" s="2" customFormat="1" x14ac:dyDescent="0.2">
      <c r="A55" s="32">
        <v>56</v>
      </c>
      <c r="B55" s="33" t="s">
        <v>195</v>
      </c>
      <c r="C55" s="33">
        <v>2007</v>
      </c>
      <c r="D55" s="33"/>
      <c r="E55" s="360"/>
      <c r="F55" s="32" t="s">
        <v>57</v>
      </c>
      <c r="G55" s="2" t="str">
        <f t="shared" si="3"/>
        <v>m2007</v>
      </c>
      <c r="H55" s="367"/>
    </row>
    <row r="56" spans="1:8" s="2" customFormat="1" x14ac:dyDescent="0.2">
      <c r="A56" s="32">
        <v>57</v>
      </c>
      <c r="B56" s="197" t="s">
        <v>236</v>
      </c>
      <c r="C56" s="33">
        <v>2007</v>
      </c>
      <c r="D56" s="33"/>
      <c r="E56" s="360"/>
      <c r="F56" s="32" t="s">
        <v>57</v>
      </c>
      <c r="G56" s="2" t="str">
        <f t="shared" si="3"/>
        <v>m2007</v>
      </c>
      <c r="H56" s="367"/>
    </row>
    <row r="57" spans="1:8" s="2" customFormat="1" x14ac:dyDescent="0.2">
      <c r="A57" s="32">
        <v>58</v>
      </c>
      <c r="B57" s="33" t="s">
        <v>196</v>
      </c>
      <c r="C57" s="33">
        <v>2007</v>
      </c>
      <c r="D57" s="33"/>
      <c r="E57" s="360"/>
      <c r="F57" s="32" t="s">
        <v>57</v>
      </c>
      <c r="G57" s="2" t="str">
        <f t="shared" si="3"/>
        <v>m2007</v>
      </c>
      <c r="H57" s="367"/>
    </row>
    <row r="58" spans="1:8" s="2" customFormat="1" x14ac:dyDescent="0.2">
      <c r="A58" s="32">
        <v>59</v>
      </c>
      <c r="B58" s="33" t="s">
        <v>202</v>
      </c>
      <c r="C58" s="33">
        <v>2007</v>
      </c>
      <c r="D58" s="33"/>
      <c r="E58" s="360"/>
      <c r="F58" s="32" t="s">
        <v>57</v>
      </c>
      <c r="G58" s="2" t="str">
        <f t="shared" si="3"/>
        <v>m2007</v>
      </c>
      <c r="H58" s="367"/>
    </row>
    <row r="59" spans="1:8" s="2" customFormat="1" x14ac:dyDescent="0.2">
      <c r="A59" s="32">
        <v>60</v>
      </c>
      <c r="B59" s="33" t="s">
        <v>239</v>
      </c>
      <c r="C59" s="33">
        <v>2000</v>
      </c>
      <c r="D59" s="33"/>
      <c r="E59" s="360"/>
      <c r="F59" s="32" t="s">
        <v>73</v>
      </c>
      <c r="G59" s="2" t="str">
        <f t="shared" si="3"/>
        <v>w2000</v>
      </c>
      <c r="H59" s="367"/>
    </row>
    <row r="60" spans="1:8" s="2" customFormat="1" x14ac:dyDescent="0.2">
      <c r="A60" s="32">
        <v>61</v>
      </c>
      <c r="B60" s="33" t="s">
        <v>241</v>
      </c>
      <c r="C60" s="33">
        <v>2005</v>
      </c>
      <c r="D60" s="33"/>
      <c r="E60" s="360"/>
      <c r="F60" s="32" t="s">
        <v>57</v>
      </c>
      <c r="G60" s="2" t="str">
        <f t="shared" si="3"/>
        <v>m2005</v>
      </c>
      <c r="H60" s="367"/>
    </row>
    <row r="61" spans="1:8" s="2" customFormat="1" x14ac:dyDescent="0.2">
      <c r="A61" s="32">
        <v>62</v>
      </c>
      <c r="B61" s="33" t="s">
        <v>263</v>
      </c>
      <c r="C61" s="33">
        <v>2003</v>
      </c>
      <c r="D61" s="33" t="str">
        <f t="shared" ref="D61:D79" si="4">CONCATENATE(B61," ",RIGHT(C61,2))</f>
        <v>Lennard Sauter 03</v>
      </c>
      <c r="E61" s="360">
        <v>491727525491</v>
      </c>
      <c r="F61" s="32" t="s">
        <v>57</v>
      </c>
      <c r="G61" s="2" t="str">
        <f t="shared" si="3"/>
        <v>m2003</v>
      </c>
      <c r="H61" s="367"/>
    </row>
    <row r="62" spans="1:8" s="2" customFormat="1" x14ac:dyDescent="0.2">
      <c r="A62" s="32">
        <v>63</v>
      </c>
      <c r="B62" s="33" t="s">
        <v>264</v>
      </c>
      <c r="C62" s="33">
        <v>2003</v>
      </c>
      <c r="D62" s="33" t="str">
        <f t="shared" si="4"/>
        <v>Paulina Fingerle 03</v>
      </c>
      <c r="E62" s="360">
        <v>491727492490</v>
      </c>
      <c r="F62" s="32" t="s">
        <v>73</v>
      </c>
      <c r="G62" s="2" t="str">
        <f t="shared" si="3"/>
        <v>w2003</v>
      </c>
      <c r="H62" s="367"/>
    </row>
    <row r="63" spans="1:8" s="2" customFormat="1" x14ac:dyDescent="0.2">
      <c r="A63" s="32">
        <v>64</v>
      </c>
      <c r="B63" s="33" t="s">
        <v>265</v>
      </c>
      <c r="C63" s="33">
        <v>2004</v>
      </c>
      <c r="D63" s="33" t="str">
        <f t="shared" si="4"/>
        <v>Jona Böhler 04</v>
      </c>
      <c r="E63" s="360">
        <v>491791251214</v>
      </c>
      <c r="F63" s="32" t="s">
        <v>73</v>
      </c>
      <c r="G63" s="2" t="str">
        <f t="shared" si="3"/>
        <v>w2004</v>
      </c>
      <c r="H63" s="367" t="s">
        <v>251</v>
      </c>
    </row>
    <row r="64" spans="1:8" s="2" customFormat="1" x14ac:dyDescent="0.2">
      <c r="A64" s="32">
        <v>65</v>
      </c>
      <c r="B64" s="33" t="s">
        <v>266</v>
      </c>
      <c r="C64" s="33">
        <v>2004</v>
      </c>
      <c r="D64" s="33" t="str">
        <f t="shared" si="4"/>
        <v>Lina Ruf 04</v>
      </c>
      <c r="E64" s="360">
        <v>491732713604</v>
      </c>
      <c r="F64" s="32" t="s">
        <v>73</v>
      </c>
      <c r="G64" s="2" t="str">
        <f t="shared" si="3"/>
        <v>w2004</v>
      </c>
      <c r="H64" s="367" t="s">
        <v>252</v>
      </c>
    </row>
    <row r="65" spans="1:11" s="2" customFormat="1" x14ac:dyDescent="0.2">
      <c r="A65" s="32">
        <v>66</v>
      </c>
      <c r="B65" s="33" t="s">
        <v>267</v>
      </c>
      <c r="C65" s="33">
        <v>2005</v>
      </c>
      <c r="D65" s="33" t="str">
        <f t="shared" si="4"/>
        <v>Henri von Maltzahn 05</v>
      </c>
      <c r="E65" s="360">
        <v>491726350018</v>
      </c>
      <c r="F65" s="32" t="s">
        <v>57</v>
      </c>
      <c r="G65" s="2" t="str">
        <f t="shared" si="3"/>
        <v>m2005</v>
      </c>
      <c r="H65" s="367" t="s">
        <v>253</v>
      </c>
    </row>
    <row r="66" spans="1:11" s="2" customFormat="1" x14ac:dyDescent="0.2">
      <c r="A66" s="32">
        <v>67</v>
      </c>
      <c r="B66" s="33" t="s">
        <v>268</v>
      </c>
      <c r="C66" s="33">
        <v>2005</v>
      </c>
      <c r="D66" s="33" t="str">
        <f t="shared" si="4"/>
        <v>Emilia Broglin 05</v>
      </c>
      <c r="E66" s="360">
        <v>491736768766</v>
      </c>
      <c r="F66" s="32" t="s">
        <v>73</v>
      </c>
      <c r="G66" s="2" t="str">
        <f t="shared" si="3"/>
        <v>w2005</v>
      </c>
      <c r="H66" s="367" t="s">
        <v>254</v>
      </c>
    </row>
    <row r="67" spans="1:11" s="2" customFormat="1" x14ac:dyDescent="0.2">
      <c r="A67" s="32">
        <v>68</v>
      </c>
      <c r="B67" s="33" t="s">
        <v>269</v>
      </c>
      <c r="C67" s="33">
        <v>2005</v>
      </c>
      <c r="D67" s="33" t="str">
        <f t="shared" si="4"/>
        <v>Alika Will 05</v>
      </c>
      <c r="E67" s="360">
        <v>4917611178608</v>
      </c>
      <c r="F67" s="32" t="s">
        <v>73</v>
      </c>
      <c r="G67" s="2" t="str">
        <f t="shared" ref="G67:G89" si="5">CONCATENATE(F67,C67)</f>
        <v>w2005</v>
      </c>
      <c r="H67" s="367" t="s">
        <v>255</v>
      </c>
    </row>
    <row r="68" spans="1:11" s="2" customFormat="1" x14ac:dyDescent="0.2">
      <c r="A68" s="32">
        <v>69</v>
      </c>
      <c r="B68" s="33" t="s">
        <v>270</v>
      </c>
      <c r="C68" s="33">
        <v>2005</v>
      </c>
      <c r="D68" s="33" t="str">
        <f t="shared" si="4"/>
        <v>Tobias Würth 05</v>
      </c>
      <c r="E68" s="360">
        <v>491726101828</v>
      </c>
      <c r="F68" s="32" t="s">
        <v>57</v>
      </c>
      <c r="G68" s="2" t="str">
        <f t="shared" si="5"/>
        <v>m2005</v>
      </c>
      <c r="H68" s="367" t="s">
        <v>256</v>
      </c>
    </row>
    <row r="69" spans="1:11" s="2" customFormat="1" x14ac:dyDescent="0.2">
      <c r="A69" s="32">
        <v>70</v>
      </c>
      <c r="B69" s="33" t="s">
        <v>271</v>
      </c>
      <c r="C69" s="33">
        <v>2006</v>
      </c>
      <c r="D69" s="33" t="str">
        <f t="shared" si="4"/>
        <v>Maja Böhler 06</v>
      </c>
      <c r="E69" s="360">
        <v>491791251214</v>
      </c>
      <c r="F69" s="32" t="s">
        <v>73</v>
      </c>
      <c r="G69" s="2" t="str">
        <f t="shared" si="5"/>
        <v>w2006</v>
      </c>
      <c r="H69" s="367" t="s">
        <v>257</v>
      </c>
    </row>
    <row r="70" spans="1:11" s="2" customFormat="1" x14ac:dyDescent="0.2">
      <c r="A70" s="32">
        <v>71</v>
      </c>
      <c r="B70" s="33" t="s">
        <v>272</v>
      </c>
      <c r="C70" s="33">
        <v>2006</v>
      </c>
      <c r="D70" s="33" t="str">
        <f t="shared" si="4"/>
        <v>Franziska Sauter 06</v>
      </c>
      <c r="E70" s="360">
        <v>491727525491</v>
      </c>
      <c r="F70" s="32" t="s">
        <v>73</v>
      </c>
      <c r="G70" s="2" t="str">
        <f t="shared" si="5"/>
        <v>w2006</v>
      </c>
      <c r="H70" s="367" t="s">
        <v>258</v>
      </c>
    </row>
    <row r="71" spans="1:11" s="2" customFormat="1" x14ac:dyDescent="0.2">
      <c r="A71" s="32">
        <v>72</v>
      </c>
      <c r="B71" s="33" t="s">
        <v>273</v>
      </c>
      <c r="C71" s="33">
        <v>2006</v>
      </c>
      <c r="D71" s="33" t="str">
        <f t="shared" si="4"/>
        <v>Iris Danne 06</v>
      </c>
      <c r="E71" s="373" t="s">
        <v>404</v>
      </c>
      <c r="F71" s="32" t="s">
        <v>73</v>
      </c>
      <c r="G71" s="2" t="str">
        <f t="shared" si="5"/>
        <v>w2006</v>
      </c>
      <c r="H71" s="367" t="s">
        <v>259</v>
      </c>
    </row>
    <row r="72" spans="1:11" s="2" customFormat="1" x14ac:dyDescent="0.2">
      <c r="A72" s="32">
        <v>73</v>
      </c>
      <c r="B72" s="33" t="s">
        <v>274</v>
      </c>
      <c r="C72" s="33">
        <v>2006</v>
      </c>
      <c r="D72" s="33" t="str">
        <f t="shared" si="4"/>
        <v>Julian Fingerle 06</v>
      </c>
      <c r="E72" s="360">
        <v>491727492490</v>
      </c>
      <c r="F72" s="32" t="s">
        <v>57</v>
      </c>
      <c r="G72" s="2" t="str">
        <f t="shared" si="5"/>
        <v>m2006</v>
      </c>
      <c r="H72" s="367" t="s">
        <v>251</v>
      </c>
    </row>
    <row r="73" spans="1:11" s="2" customFormat="1" x14ac:dyDescent="0.2">
      <c r="A73" s="32">
        <v>74</v>
      </c>
      <c r="B73" s="33" t="s">
        <v>275</v>
      </c>
      <c r="C73" s="33">
        <v>2006</v>
      </c>
      <c r="D73" s="33" t="str">
        <f t="shared" si="4"/>
        <v>Greta Hecht 06</v>
      </c>
      <c r="E73" s="360">
        <v>491736568139</v>
      </c>
      <c r="F73" s="32" t="s">
        <v>73</v>
      </c>
      <c r="G73" s="2" t="str">
        <f t="shared" si="5"/>
        <v>w2006</v>
      </c>
      <c r="H73" s="367" t="s">
        <v>260</v>
      </c>
    </row>
    <row r="74" spans="1:11" s="2" customFormat="1" x14ac:dyDescent="0.2">
      <c r="A74" s="32">
        <v>75</v>
      </c>
      <c r="B74" s="33" t="s">
        <v>276</v>
      </c>
      <c r="C74" s="33">
        <v>2007</v>
      </c>
      <c r="D74" s="33" t="str">
        <f t="shared" si="4"/>
        <v>Charlotte von Maltzahn 07</v>
      </c>
      <c r="E74" s="360">
        <v>491726350018</v>
      </c>
      <c r="F74" s="32" t="s">
        <v>73</v>
      </c>
      <c r="G74" s="2" t="str">
        <f t="shared" si="5"/>
        <v>w2007</v>
      </c>
      <c r="H74" s="367" t="s">
        <v>252</v>
      </c>
    </row>
    <row r="75" spans="1:11" s="2" customFormat="1" x14ac:dyDescent="0.2">
      <c r="A75" s="32">
        <v>76</v>
      </c>
      <c r="B75" s="33" t="s">
        <v>277</v>
      </c>
      <c r="C75" s="33">
        <v>2007</v>
      </c>
      <c r="D75" s="33" t="str">
        <f t="shared" si="4"/>
        <v>Paul Schirrmeister 07</v>
      </c>
      <c r="E75" s="360">
        <v>491792118960</v>
      </c>
      <c r="F75" s="32" t="s">
        <v>57</v>
      </c>
      <c r="G75" s="2" t="str">
        <f t="shared" si="5"/>
        <v>m2007</v>
      </c>
      <c r="H75" s="367" t="s">
        <v>261</v>
      </c>
    </row>
    <row r="76" spans="1:11" s="2" customFormat="1" x14ac:dyDescent="0.2">
      <c r="A76" s="32">
        <v>77</v>
      </c>
      <c r="B76" s="33" t="s">
        <v>278</v>
      </c>
      <c r="C76" s="33">
        <v>2002</v>
      </c>
      <c r="D76" s="33" t="str">
        <f t="shared" si="4"/>
        <v>Nele Hug 02</v>
      </c>
      <c r="E76" s="360"/>
      <c r="F76" s="32" t="s">
        <v>73</v>
      </c>
      <c r="G76" s="2" t="str">
        <f t="shared" si="5"/>
        <v>w2002</v>
      </c>
      <c r="H76" s="367" t="s">
        <v>255</v>
      </c>
    </row>
    <row r="77" spans="1:11" s="2" customFormat="1" x14ac:dyDescent="0.2">
      <c r="A77" s="32">
        <v>78</v>
      </c>
      <c r="B77" s="33" t="s">
        <v>280</v>
      </c>
      <c r="C77" s="33">
        <v>2003</v>
      </c>
      <c r="D77" s="33" t="str">
        <f t="shared" si="4"/>
        <v>Moritz Rombach 03</v>
      </c>
      <c r="E77" s="360"/>
      <c r="F77" s="32" t="s">
        <v>57</v>
      </c>
      <c r="G77" s="2" t="str">
        <f t="shared" si="5"/>
        <v>m2003</v>
      </c>
      <c r="H77" s="367" t="s">
        <v>262</v>
      </c>
    </row>
    <row r="78" spans="1:11" x14ac:dyDescent="0.2">
      <c r="A78" s="147">
        <v>79</v>
      </c>
      <c r="B78" s="375" t="s">
        <v>405</v>
      </c>
      <c r="C78" s="375">
        <v>2005</v>
      </c>
      <c r="D78" s="375" t="str">
        <f t="shared" si="4"/>
        <v>Berno Willmann 05</v>
      </c>
      <c r="E78" s="376"/>
      <c r="F78" s="377" t="s">
        <v>57</v>
      </c>
      <c r="G78" s="378" t="str">
        <f t="shared" ref="G78:G82" si="6">CONCATENATE(F78,C78)</f>
        <v>m2005</v>
      </c>
      <c r="H78" s="367" t="s">
        <v>279</v>
      </c>
      <c r="I78" s="2"/>
      <c r="J78" s="2"/>
      <c r="K78" s="2"/>
    </row>
    <row r="79" spans="1:11" x14ac:dyDescent="0.2">
      <c r="A79" s="147">
        <v>80</v>
      </c>
      <c r="B79" s="375" t="s">
        <v>409</v>
      </c>
      <c r="C79" s="375">
        <v>2002</v>
      </c>
      <c r="D79" s="375" t="str">
        <f t="shared" si="4"/>
        <v>Moritz Weis 02</v>
      </c>
      <c r="E79" s="376"/>
      <c r="F79" s="377" t="s">
        <v>57</v>
      </c>
      <c r="G79" s="378" t="str">
        <f t="shared" si="6"/>
        <v>m2002</v>
      </c>
      <c r="H79" s="367" t="s">
        <v>281</v>
      </c>
      <c r="I79" s="2"/>
      <c r="J79" s="2"/>
      <c r="K79" s="2"/>
    </row>
    <row r="80" spans="1:11" x14ac:dyDescent="0.2">
      <c r="A80" s="147">
        <v>81</v>
      </c>
      <c r="B80" s="375" t="s">
        <v>418</v>
      </c>
      <c r="C80" s="375">
        <v>2005</v>
      </c>
      <c r="D80" s="375" t="str">
        <f t="shared" ref="D80:D92" si="7">CONCATENATE(B80," ",RIGHT(C80,2))</f>
        <v>Electra Weiler 05</v>
      </c>
      <c r="E80" s="376"/>
      <c r="F80" s="377" t="s">
        <v>73</v>
      </c>
      <c r="G80" s="378" t="str">
        <f t="shared" si="6"/>
        <v>w2005</v>
      </c>
      <c r="H80" s="379" t="s">
        <v>406</v>
      </c>
      <c r="I80" s="380">
        <v>23583</v>
      </c>
      <c r="J80" s="380" t="s">
        <v>407</v>
      </c>
      <c r="K80" s="380" t="s">
        <v>408</v>
      </c>
    </row>
    <row r="81" spans="1:12" x14ac:dyDescent="0.2">
      <c r="A81" s="147">
        <v>82</v>
      </c>
      <c r="B81" s="375" t="s">
        <v>414</v>
      </c>
      <c r="C81" s="375">
        <v>2004</v>
      </c>
      <c r="D81" s="375" t="str">
        <f t="shared" si="7"/>
        <v>Lilly Roser    04</v>
      </c>
      <c r="E81" s="376"/>
      <c r="F81" s="377" t="s">
        <v>73</v>
      </c>
      <c r="G81" s="378" t="str">
        <f t="shared" si="6"/>
        <v>w2004</v>
      </c>
      <c r="H81" s="381" t="s">
        <v>410</v>
      </c>
      <c r="I81" s="380">
        <v>23602</v>
      </c>
      <c r="J81" s="380" t="s">
        <v>411</v>
      </c>
      <c r="K81" s="380" t="s">
        <v>408</v>
      </c>
      <c r="L81" t="s">
        <v>417</v>
      </c>
    </row>
    <row r="82" spans="1:12" x14ac:dyDescent="0.2">
      <c r="A82" s="147">
        <v>83</v>
      </c>
      <c r="B82" s="375" t="s">
        <v>419</v>
      </c>
      <c r="C82" s="375">
        <v>2006</v>
      </c>
      <c r="D82" s="375" t="str">
        <f t="shared" si="7"/>
        <v>Lino  PARADELO  06</v>
      </c>
      <c r="E82" s="376"/>
      <c r="F82" s="377" t="s">
        <v>57</v>
      </c>
      <c r="G82" s="378" t="str">
        <f t="shared" si="6"/>
        <v>m2006</v>
      </c>
      <c r="H82" s="379" t="s">
        <v>412</v>
      </c>
      <c r="I82" s="380">
        <v>23553</v>
      </c>
      <c r="J82" s="380" t="s">
        <v>413</v>
      </c>
      <c r="K82" s="380" t="s">
        <v>408</v>
      </c>
    </row>
    <row r="83" spans="1:12" x14ac:dyDescent="0.2">
      <c r="A83" s="147">
        <v>84</v>
      </c>
      <c r="B83" s="375" t="s">
        <v>422</v>
      </c>
      <c r="C83" s="375">
        <v>2006</v>
      </c>
      <c r="D83" s="375" t="str">
        <f t="shared" si="7"/>
        <v>Felix Kimpel 06</v>
      </c>
      <c r="E83" s="376"/>
      <c r="F83" s="377" t="s">
        <v>57</v>
      </c>
      <c r="G83" s="378" t="str">
        <f t="shared" si="5"/>
        <v>m2006</v>
      </c>
      <c r="H83" s="379" t="s">
        <v>415</v>
      </c>
      <c r="I83" s="380">
        <v>24496</v>
      </c>
      <c r="J83" s="380" t="s">
        <v>416</v>
      </c>
      <c r="K83" s="380" t="s">
        <v>408</v>
      </c>
    </row>
    <row r="84" spans="1:12" x14ac:dyDescent="0.2">
      <c r="A84" s="147">
        <v>85</v>
      </c>
      <c r="B84" s="375" t="s">
        <v>424</v>
      </c>
      <c r="C84" s="375">
        <v>2007</v>
      </c>
      <c r="D84" s="375" t="str">
        <f t="shared" si="7"/>
        <v>Ole Giese 07</v>
      </c>
      <c r="E84" s="376"/>
      <c r="F84" s="377" t="s">
        <v>57</v>
      </c>
      <c r="G84" s="378" t="str">
        <f t="shared" si="5"/>
        <v>m2007</v>
      </c>
      <c r="H84" s="379" t="s">
        <v>420</v>
      </c>
      <c r="I84" s="380">
        <v>24216</v>
      </c>
      <c r="J84" s="380" t="s">
        <v>421</v>
      </c>
      <c r="K84" s="380" t="s">
        <v>408</v>
      </c>
      <c r="L84" t="s">
        <v>428</v>
      </c>
    </row>
    <row r="85" spans="1:12" x14ac:dyDescent="0.2">
      <c r="A85" s="147">
        <v>86</v>
      </c>
      <c r="B85" s="375" t="s">
        <v>426</v>
      </c>
      <c r="C85" s="375">
        <v>2004</v>
      </c>
      <c r="D85" s="375" t="str">
        <f t="shared" si="7"/>
        <v>Janne Buescher 04</v>
      </c>
      <c r="E85" s="376"/>
      <c r="F85" s="377" t="s">
        <v>57</v>
      </c>
      <c r="G85" s="378" t="str">
        <f t="shared" si="5"/>
        <v>m2004</v>
      </c>
      <c r="H85" s="379" t="s">
        <v>423</v>
      </c>
      <c r="I85" s="380">
        <v>24215</v>
      </c>
      <c r="J85" s="380" t="s">
        <v>421</v>
      </c>
      <c r="K85" s="380" t="s">
        <v>408</v>
      </c>
    </row>
    <row r="86" spans="1:12" x14ac:dyDescent="0.2">
      <c r="A86" s="147">
        <v>87</v>
      </c>
      <c r="B86" s="375" t="s">
        <v>440</v>
      </c>
      <c r="C86" s="375">
        <v>2004</v>
      </c>
      <c r="D86" s="375" t="str">
        <f t="shared" si="7"/>
        <v>Max Schilling 04</v>
      </c>
      <c r="E86" s="376"/>
      <c r="F86" s="377" t="s">
        <v>57</v>
      </c>
      <c r="G86" s="378" t="str">
        <f t="shared" si="5"/>
        <v>m2004</v>
      </c>
      <c r="H86" s="379" t="s">
        <v>425</v>
      </c>
      <c r="I86" s="380"/>
      <c r="J86" s="380"/>
      <c r="K86" s="380" t="s">
        <v>408</v>
      </c>
    </row>
    <row r="87" spans="1:12" x14ac:dyDescent="0.2">
      <c r="A87" s="147">
        <v>88</v>
      </c>
      <c r="B87" s="375" t="s">
        <v>441</v>
      </c>
      <c r="C87" s="375">
        <v>2003</v>
      </c>
      <c r="D87" s="375" t="str">
        <f t="shared" si="7"/>
        <v>Annalisa Valasek 03</v>
      </c>
      <c r="E87" s="376"/>
      <c r="F87" s="377" t="s">
        <v>73</v>
      </c>
      <c r="G87" s="378" t="str">
        <f t="shared" si="5"/>
        <v>w2003</v>
      </c>
      <c r="H87" s="379" t="s">
        <v>427</v>
      </c>
      <c r="I87" s="380">
        <v>21496</v>
      </c>
      <c r="J87" s="380" t="s">
        <v>421</v>
      </c>
      <c r="K87" s="380" t="s">
        <v>408</v>
      </c>
    </row>
    <row r="88" spans="1:12" x14ac:dyDescent="0.2">
      <c r="A88" s="147">
        <v>89</v>
      </c>
      <c r="B88" s="375" t="s">
        <v>442</v>
      </c>
      <c r="C88" s="375">
        <v>2004</v>
      </c>
      <c r="D88" s="375" t="str">
        <f t="shared" si="7"/>
        <v>Emilia Birkenmeier  04</v>
      </c>
      <c r="E88" s="376"/>
      <c r="F88" s="377" t="s">
        <v>73</v>
      </c>
      <c r="G88" s="378" t="str">
        <f t="shared" si="5"/>
        <v>w2004</v>
      </c>
      <c r="H88" s="379"/>
      <c r="I88" s="380"/>
      <c r="J88" s="380"/>
      <c r="K88" s="380"/>
    </row>
    <row r="89" spans="1:12" x14ac:dyDescent="0.2">
      <c r="A89" s="147">
        <v>90</v>
      </c>
      <c r="B89" s="375" t="s">
        <v>443</v>
      </c>
      <c r="C89" s="375">
        <v>2003</v>
      </c>
      <c r="D89" s="375" t="str">
        <f t="shared" si="7"/>
        <v>Luca-Alexander Christian 03</v>
      </c>
      <c r="E89" s="376"/>
      <c r="F89" s="377" t="s">
        <v>57</v>
      </c>
      <c r="G89" s="378" t="str">
        <f t="shared" si="5"/>
        <v>m2003</v>
      </c>
      <c r="H89" s="379"/>
      <c r="I89" s="380"/>
      <c r="J89" s="380"/>
      <c r="K89" s="380"/>
    </row>
    <row r="90" spans="1:12" x14ac:dyDescent="0.2">
      <c r="A90" s="147">
        <v>91</v>
      </c>
      <c r="B90" s="375" t="s">
        <v>444</v>
      </c>
      <c r="C90" s="375">
        <v>2004</v>
      </c>
      <c r="D90" s="375" t="str">
        <f t="shared" si="7"/>
        <v>Lias-Alexander Christian 04</v>
      </c>
      <c r="E90" s="376"/>
      <c r="F90" s="377" t="s">
        <v>57</v>
      </c>
      <c r="G90" s="378" t="str">
        <f t="shared" ref="G90:G91" si="8">CONCATENATE(F90,C90)</f>
        <v>m2004</v>
      </c>
      <c r="H90" s="379"/>
      <c r="I90" s="380"/>
      <c r="J90" s="380"/>
      <c r="K90" s="380"/>
    </row>
    <row r="91" spans="1:12" x14ac:dyDescent="0.2">
      <c r="A91" s="147">
        <v>92</v>
      </c>
      <c r="B91" s="375" t="s">
        <v>445</v>
      </c>
      <c r="C91" s="375">
        <v>2003</v>
      </c>
      <c r="D91" s="375" t="str">
        <f t="shared" si="7"/>
        <v>Nils Baumann 03</v>
      </c>
      <c r="E91" s="376"/>
      <c r="F91" s="377" t="s">
        <v>57</v>
      </c>
      <c r="G91" s="378" t="str">
        <f t="shared" si="8"/>
        <v>m2003</v>
      </c>
      <c r="H91" s="379"/>
      <c r="I91" s="380"/>
      <c r="J91" s="380"/>
      <c r="K91" s="380"/>
    </row>
    <row r="92" spans="1:12" x14ac:dyDescent="0.2">
      <c r="A92" s="147">
        <v>93</v>
      </c>
      <c r="B92" s="375" t="s">
        <v>446</v>
      </c>
      <c r="C92" s="375">
        <v>2002</v>
      </c>
      <c r="D92" s="375" t="str">
        <f t="shared" si="7"/>
        <v>Tobias Sigwart 02</v>
      </c>
      <c r="E92" s="376"/>
      <c r="F92" s="377" t="s">
        <v>57</v>
      </c>
      <c r="G92" s="378" t="str">
        <f t="shared" ref="G92" si="9">CONCATENATE(F92,C92)</f>
        <v>m2002</v>
      </c>
      <c r="H92" s="379"/>
      <c r="I92" s="380"/>
      <c r="J92" s="380"/>
      <c r="K92" s="380"/>
    </row>
    <row r="93" spans="1:12" x14ac:dyDescent="0.2">
      <c r="A93" s="147">
        <v>94</v>
      </c>
      <c r="B93" s="375" t="s">
        <v>447</v>
      </c>
      <c r="C93" s="375">
        <v>2004</v>
      </c>
      <c r="D93" s="375" t="str">
        <f t="shared" ref="D93:D98" si="10">CONCATENATE(B93," ",RIGHT(C93,2))</f>
        <v>Christoph Sigwart 04</v>
      </c>
      <c r="E93" s="376"/>
      <c r="F93" s="377" t="s">
        <v>57</v>
      </c>
      <c r="G93" s="378" t="str">
        <f t="shared" ref="G93:G97" si="11">CONCATENATE(F93,C93)</f>
        <v>m2004</v>
      </c>
      <c r="H93" s="379"/>
      <c r="I93" s="380"/>
      <c r="J93" s="380"/>
      <c r="K93" s="380"/>
    </row>
    <row r="94" spans="1:12" x14ac:dyDescent="0.2">
      <c r="A94" s="147">
        <v>100</v>
      </c>
      <c r="B94" s="375" t="s">
        <v>448</v>
      </c>
      <c r="C94" s="375">
        <v>2003</v>
      </c>
      <c r="D94" s="375" t="str">
        <f t="shared" si="10"/>
        <v>Laura Disch 03</v>
      </c>
      <c r="E94" s="376"/>
      <c r="F94" s="377" t="s">
        <v>73</v>
      </c>
      <c r="G94" s="378" t="str">
        <f t="shared" si="11"/>
        <v>w2003</v>
      </c>
      <c r="H94" s="379"/>
      <c r="I94" s="380"/>
      <c r="J94" s="380"/>
      <c r="K94" s="380"/>
    </row>
    <row r="95" spans="1:12" x14ac:dyDescent="0.2">
      <c r="A95" s="147">
        <v>101</v>
      </c>
      <c r="B95" s="375" t="s">
        <v>449</v>
      </c>
      <c r="C95" s="375">
        <v>2006</v>
      </c>
      <c r="D95" s="375" t="str">
        <f t="shared" si="10"/>
        <v>Max Braith 06</v>
      </c>
      <c r="E95" s="360" t="s">
        <v>460</v>
      </c>
      <c r="F95" s="377" t="s">
        <v>57</v>
      </c>
      <c r="G95" s="378" t="str">
        <f t="shared" si="11"/>
        <v>m2006</v>
      </c>
      <c r="H95" s="379"/>
      <c r="I95" s="380"/>
      <c r="J95" s="380"/>
      <c r="K95" s="380"/>
    </row>
    <row r="96" spans="1:12" x14ac:dyDescent="0.2">
      <c r="A96" s="147">
        <v>102</v>
      </c>
      <c r="B96" s="375" t="s">
        <v>450</v>
      </c>
      <c r="C96" s="375">
        <v>2008</v>
      </c>
      <c r="D96" s="375" t="str">
        <f t="shared" si="10"/>
        <v>Lotti Braith 08</v>
      </c>
      <c r="E96" s="360" t="s">
        <v>460</v>
      </c>
      <c r="F96" s="377" t="s">
        <v>73</v>
      </c>
      <c r="G96" s="378" t="str">
        <f t="shared" si="11"/>
        <v>w2008</v>
      </c>
      <c r="H96" s="379"/>
      <c r="I96" s="380"/>
      <c r="J96" s="380"/>
      <c r="K96" s="380"/>
    </row>
    <row r="97" spans="1:11" x14ac:dyDescent="0.2">
      <c r="A97" s="147">
        <v>103</v>
      </c>
      <c r="B97" s="375" t="s">
        <v>451</v>
      </c>
      <c r="C97" s="375">
        <v>2008</v>
      </c>
      <c r="D97" s="375" t="str">
        <f t="shared" si="10"/>
        <v>Jule Büssing 08</v>
      </c>
      <c r="E97" s="360" t="s">
        <v>460</v>
      </c>
      <c r="F97" s="377" t="s">
        <v>73</v>
      </c>
      <c r="G97" s="378" t="str">
        <f t="shared" si="11"/>
        <v>w2008</v>
      </c>
      <c r="H97" s="379"/>
      <c r="I97" s="380"/>
      <c r="J97" s="380"/>
      <c r="K97" s="380"/>
    </row>
    <row r="98" spans="1:11" x14ac:dyDescent="0.2">
      <c r="A98" s="147">
        <v>104</v>
      </c>
      <c r="B98" s="375" t="s">
        <v>452</v>
      </c>
      <c r="C98" s="375">
        <v>2007</v>
      </c>
      <c r="D98" s="375" t="str">
        <f t="shared" si="10"/>
        <v>Koch Johanna 07</v>
      </c>
      <c r="E98" s="360" t="s">
        <v>460</v>
      </c>
      <c r="F98" s="377" t="s">
        <v>73</v>
      </c>
      <c r="G98" s="378" t="str">
        <f t="shared" ref="G98" si="12">CONCATENATE(F98,C98)</f>
        <v>w2007</v>
      </c>
      <c r="H98" s="379"/>
      <c r="I98" s="380"/>
      <c r="J98" s="380"/>
      <c r="K98" s="380"/>
    </row>
    <row r="99" spans="1:11" x14ac:dyDescent="0.2">
      <c r="A99" s="147">
        <v>105</v>
      </c>
      <c r="B99" s="375" t="s">
        <v>453</v>
      </c>
      <c r="C99" s="375">
        <v>2008</v>
      </c>
      <c r="D99" s="375" t="str">
        <f t="shared" ref="D99:D120" si="13">CONCATENATE(B99," ",RIGHT(C99,2))</f>
        <v>Finn-Luis Ammerer  08</v>
      </c>
      <c r="E99" s="360" t="s">
        <v>460</v>
      </c>
      <c r="F99" s="377" t="s">
        <v>57</v>
      </c>
      <c r="G99" s="378" t="str">
        <f t="shared" ref="G99:G120" si="14">CONCATENATE(F99,C99)</f>
        <v>m2008</v>
      </c>
      <c r="H99" s="379"/>
      <c r="I99" s="380"/>
      <c r="J99" s="380"/>
      <c r="K99" s="380"/>
    </row>
    <row r="100" spans="1:11" x14ac:dyDescent="0.2">
      <c r="A100" s="147">
        <v>106</v>
      </c>
      <c r="B100" s="375" t="s">
        <v>454</v>
      </c>
      <c r="C100" s="375">
        <v>2009</v>
      </c>
      <c r="D100" s="375" t="str">
        <f t="shared" si="13"/>
        <v>Maximilian Valasek 09</v>
      </c>
      <c r="E100" s="376"/>
      <c r="F100" s="377" t="s">
        <v>57</v>
      </c>
      <c r="G100" s="378" t="str">
        <f t="shared" si="14"/>
        <v>m2009</v>
      </c>
      <c r="H100" s="379"/>
      <c r="I100" s="380"/>
      <c r="J100" s="380"/>
      <c r="K100" s="380"/>
    </row>
    <row r="101" spans="1:11" x14ac:dyDescent="0.2">
      <c r="A101" s="147">
        <v>107</v>
      </c>
      <c r="B101" s="375" t="s">
        <v>455</v>
      </c>
      <c r="C101" s="375">
        <v>2006</v>
      </c>
      <c r="D101" s="375" t="str">
        <f t="shared" si="13"/>
        <v>Emilia Valasek 06</v>
      </c>
      <c r="E101" s="376"/>
      <c r="F101" s="377" t="s">
        <v>73</v>
      </c>
      <c r="G101" s="378" t="str">
        <f t="shared" si="14"/>
        <v>w2006</v>
      </c>
      <c r="H101" s="379"/>
      <c r="I101" s="380"/>
      <c r="J101" s="380"/>
      <c r="K101" s="380"/>
    </row>
    <row r="102" spans="1:11" x14ac:dyDescent="0.2">
      <c r="A102" s="147">
        <v>108</v>
      </c>
      <c r="B102" s="375" t="s">
        <v>456</v>
      </c>
      <c r="C102" s="375">
        <v>2008</v>
      </c>
      <c r="D102" s="375" t="str">
        <f t="shared" si="13"/>
        <v>Valerie Franz 08</v>
      </c>
      <c r="E102" s="360" t="s">
        <v>460</v>
      </c>
      <c r="F102" s="377" t="s">
        <v>73</v>
      </c>
      <c r="G102" s="378" t="str">
        <f t="shared" si="14"/>
        <v>w2008</v>
      </c>
      <c r="H102" s="379"/>
      <c r="I102" s="380"/>
      <c r="J102" s="380"/>
      <c r="K102" s="380"/>
    </row>
    <row r="103" spans="1:11" x14ac:dyDescent="0.2">
      <c r="A103" s="147">
        <v>109</v>
      </c>
      <c r="B103" s="375" t="s">
        <v>457</v>
      </c>
      <c r="C103" s="375">
        <v>2008</v>
      </c>
      <c r="D103" s="375" t="str">
        <f t="shared" si="13"/>
        <v>Mika Franz 08</v>
      </c>
      <c r="E103" s="360" t="s">
        <v>460</v>
      </c>
      <c r="F103" s="377" t="s">
        <v>57</v>
      </c>
      <c r="G103" s="378" t="str">
        <f t="shared" si="14"/>
        <v>m2008</v>
      </c>
      <c r="H103" s="379"/>
      <c r="I103" s="380"/>
      <c r="J103" s="380"/>
      <c r="K103" s="380"/>
    </row>
    <row r="104" spans="1:11" x14ac:dyDescent="0.2">
      <c r="A104" s="147">
        <v>110</v>
      </c>
      <c r="B104" s="375" t="s">
        <v>458</v>
      </c>
      <c r="C104" s="375">
        <v>2008</v>
      </c>
      <c r="D104" s="375" t="str">
        <f t="shared" si="13"/>
        <v>Benedikt Körper 08</v>
      </c>
      <c r="E104" s="360" t="s">
        <v>460</v>
      </c>
      <c r="F104" s="377" t="s">
        <v>57</v>
      </c>
      <c r="G104" s="378" t="str">
        <f t="shared" si="14"/>
        <v>m2008</v>
      </c>
      <c r="H104" s="379"/>
      <c r="I104" s="380"/>
      <c r="J104" s="380"/>
      <c r="K104" s="380"/>
    </row>
    <row r="105" spans="1:11" x14ac:dyDescent="0.2">
      <c r="A105" s="147">
        <v>111</v>
      </c>
      <c r="B105" s="375" t="s">
        <v>459</v>
      </c>
      <c r="C105" s="375">
        <v>2008</v>
      </c>
      <c r="D105" s="375" t="str">
        <f t="shared" si="13"/>
        <v>Maximilian Schmidt 08</v>
      </c>
      <c r="E105" s="360" t="s">
        <v>460</v>
      </c>
      <c r="F105" s="377" t="s">
        <v>57</v>
      </c>
      <c r="G105" s="378" t="str">
        <f t="shared" si="14"/>
        <v>m2008</v>
      </c>
      <c r="H105" s="379"/>
      <c r="I105" s="380"/>
      <c r="J105" s="380"/>
      <c r="K105" s="380"/>
    </row>
    <row r="106" spans="1:11" x14ac:dyDescent="0.2">
      <c r="A106" s="190">
        <v>112</v>
      </c>
      <c r="B106" s="73" t="s">
        <v>461</v>
      </c>
      <c r="C106" s="35">
        <v>2000</v>
      </c>
      <c r="D106" s="375" t="str">
        <f t="shared" si="13"/>
        <v>Agisa Klocke 00</v>
      </c>
      <c r="E106" s="401" t="s">
        <v>475</v>
      </c>
      <c r="F106" s="377" t="s">
        <v>73</v>
      </c>
      <c r="G106" s="378" t="str">
        <f t="shared" si="14"/>
        <v>w2000</v>
      </c>
      <c r="H106" s="379"/>
      <c r="I106" s="380"/>
      <c r="J106" s="380"/>
      <c r="K106" s="380"/>
    </row>
    <row r="107" spans="1:11" x14ac:dyDescent="0.2">
      <c r="A107" s="190">
        <v>113</v>
      </c>
      <c r="B107" s="73" t="s">
        <v>462</v>
      </c>
      <c r="C107" s="35">
        <v>2007</v>
      </c>
      <c r="D107" s="375" t="str">
        <f t="shared" si="13"/>
        <v>Amelie Rapp 07</v>
      </c>
      <c r="E107" s="401" t="s">
        <v>475</v>
      </c>
      <c r="F107" s="377" t="s">
        <v>73</v>
      </c>
      <c r="G107" s="378" t="str">
        <f t="shared" si="14"/>
        <v>w2007</v>
      </c>
      <c r="H107" s="379"/>
      <c r="I107" s="380"/>
      <c r="J107" s="380"/>
      <c r="K107" s="380"/>
    </row>
    <row r="108" spans="1:11" x14ac:dyDescent="0.2">
      <c r="A108" s="190">
        <v>114</v>
      </c>
      <c r="B108" s="73" t="s">
        <v>463</v>
      </c>
      <c r="C108" s="35">
        <v>2004</v>
      </c>
      <c r="D108" s="375" t="str">
        <f t="shared" si="13"/>
        <v>Anna Mast 04</v>
      </c>
      <c r="E108" s="401" t="s">
        <v>475</v>
      </c>
      <c r="F108" s="377" t="s">
        <v>73</v>
      </c>
      <c r="G108" s="378" t="str">
        <f t="shared" si="14"/>
        <v>w2004</v>
      </c>
      <c r="H108" s="379"/>
      <c r="I108" s="380"/>
      <c r="J108" s="380"/>
      <c r="K108" s="380"/>
    </row>
    <row r="109" spans="1:11" x14ac:dyDescent="0.2">
      <c r="A109" s="190">
        <v>115</v>
      </c>
      <c r="B109" s="73" t="s">
        <v>464</v>
      </c>
      <c r="C109" s="35">
        <v>2000</v>
      </c>
      <c r="D109" s="375" t="str">
        <f t="shared" si="13"/>
        <v>Dominik Metzger 00</v>
      </c>
      <c r="E109" s="401" t="s">
        <v>475</v>
      </c>
      <c r="F109" s="377" t="s">
        <v>57</v>
      </c>
      <c r="G109" s="378" t="str">
        <f t="shared" si="14"/>
        <v>m2000</v>
      </c>
      <c r="H109" s="379"/>
      <c r="I109" s="380"/>
      <c r="J109" s="380"/>
      <c r="K109" s="380"/>
    </row>
    <row r="110" spans="1:11" x14ac:dyDescent="0.2">
      <c r="A110" s="190">
        <v>116</v>
      </c>
      <c r="B110" s="73" t="s">
        <v>465</v>
      </c>
      <c r="C110" s="35">
        <v>2004</v>
      </c>
      <c r="D110" s="375" t="str">
        <f t="shared" si="13"/>
        <v>Finn Klocke 04</v>
      </c>
      <c r="E110" s="401" t="s">
        <v>475</v>
      </c>
      <c r="F110" s="377" t="s">
        <v>57</v>
      </c>
      <c r="G110" s="378" t="str">
        <f t="shared" si="14"/>
        <v>m2004</v>
      </c>
      <c r="H110" s="379"/>
      <c r="I110" s="380"/>
      <c r="J110" s="380"/>
      <c r="K110" s="380"/>
    </row>
    <row r="111" spans="1:11" x14ac:dyDescent="0.2">
      <c r="A111" s="190">
        <v>117</v>
      </c>
      <c r="B111" s="73" t="s">
        <v>466</v>
      </c>
      <c r="C111" s="35">
        <v>2005</v>
      </c>
      <c r="D111" s="375" t="str">
        <f t="shared" si="13"/>
        <v>Jana Schoch 05</v>
      </c>
      <c r="E111" s="401" t="s">
        <v>475</v>
      </c>
      <c r="F111" s="377" t="s">
        <v>73</v>
      </c>
      <c r="G111" s="378" t="str">
        <f t="shared" si="14"/>
        <v>w2005</v>
      </c>
      <c r="H111" s="379"/>
      <c r="I111" s="380"/>
      <c r="J111" s="380"/>
      <c r="K111" s="380"/>
    </row>
    <row r="112" spans="1:11" x14ac:dyDescent="0.2">
      <c r="A112" s="190">
        <v>118</v>
      </c>
      <c r="B112" s="73" t="s">
        <v>467</v>
      </c>
      <c r="C112" s="35">
        <v>2008</v>
      </c>
      <c r="D112" s="375" t="str">
        <f t="shared" si="13"/>
        <v>Katharina Metzger 08</v>
      </c>
      <c r="E112" s="401" t="s">
        <v>475</v>
      </c>
      <c r="F112" s="377" t="s">
        <v>73</v>
      </c>
      <c r="G112" s="378" t="str">
        <f t="shared" si="14"/>
        <v>w2008</v>
      </c>
      <c r="H112" s="379"/>
      <c r="I112" s="380"/>
      <c r="J112" s="380"/>
      <c r="K112" s="380"/>
    </row>
    <row r="113" spans="1:11" s="2" customFormat="1" x14ac:dyDescent="0.2">
      <c r="A113" s="190">
        <v>119</v>
      </c>
      <c r="B113" s="73" t="s">
        <v>468</v>
      </c>
      <c r="C113" s="35">
        <v>2008</v>
      </c>
      <c r="D113" s="375" t="str">
        <f t="shared" si="13"/>
        <v>Luis Munk 08</v>
      </c>
      <c r="E113" s="401" t="s">
        <v>475</v>
      </c>
      <c r="F113" s="377" t="s">
        <v>57</v>
      </c>
      <c r="G113" s="378" t="str">
        <f t="shared" si="14"/>
        <v>m2008</v>
      </c>
      <c r="H113" s="367"/>
    </row>
    <row r="114" spans="1:11" x14ac:dyDescent="0.2">
      <c r="A114" s="190">
        <v>120</v>
      </c>
      <c r="B114" s="73" t="s">
        <v>469</v>
      </c>
      <c r="C114" s="35">
        <v>2007</v>
      </c>
      <c r="D114" s="375" t="str">
        <f t="shared" si="13"/>
        <v>Marcel Huber  07</v>
      </c>
      <c r="E114" s="401" t="s">
        <v>475</v>
      </c>
      <c r="F114" s="377" t="s">
        <v>57</v>
      </c>
      <c r="G114" s="378" t="str">
        <f t="shared" si="14"/>
        <v>m2007</v>
      </c>
    </row>
    <row r="115" spans="1:11" x14ac:dyDescent="0.2">
      <c r="A115" s="190">
        <v>121</v>
      </c>
      <c r="B115" s="73" t="s">
        <v>470</v>
      </c>
      <c r="C115" s="35">
        <v>2007</v>
      </c>
      <c r="D115" s="375" t="str">
        <f t="shared" si="13"/>
        <v>Matti Munk 07</v>
      </c>
      <c r="E115" s="401" t="s">
        <v>475</v>
      </c>
      <c r="F115" s="377" t="s">
        <v>57</v>
      </c>
      <c r="G115" s="378" t="str">
        <f t="shared" si="14"/>
        <v>m2007</v>
      </c>
    </row>
    <row r="116" spans="1:11" x14ac:dyDescent="0.2">
      <c r="A116" s="190">
        <v>122</v>
      </c>
      <c r="B116" s="73" t="s">
        <v>471</v>
      </c>
      <c r="C116" s="35">
        <v>2001</v>
      </c>
      <c r="D116" s="375" t="str">
        <f t="shared" si="13"/>
        <v>Nicolina  Kohn  01</v>
      </c>
      <c r="E116" s="401" t="s">
        <v>475</v>
      </c>
      <c r="F116" s="377" t="s">
        <v>73</v>
      </c>
      <c r="G116" s="378" t="str">
        <f t="shared" si="14"/>
        <v>w2001</v>
      </c>
    </row>
    <row r="117" spans="1:11" x14ac:dyDescent="0.2">
      <c r="A117" s="190">
        <v>123</v>
      </c>
      <c r="B117" s="73" t="s">
        <v>472</v>
      </c>
      <c r="C117" s="35">
        <v>2005</v>
      </c>
      <c r="D117" s="375" t="str">
        <f t="shared" si="13"/>
        <v>Sophia Rapp 05</v>
      </c>
      <c r="E117" s="401" t="s">
        <v>475</v>
      </c>
      <c r="F117" s="377" t="s">
        <v>73</v>
      </c>
      <c r="G117" s="378" t="str">
        <f t="shared" si="14"/>
        <v>w2005</v>
      </c>
    </row>
    <row r="118" spans="1:11" x14ac:dyDescent="0.2">
      <c r="A118" s="190">
        <v>124</v>
      </c>
      <c r="B118" s="73" t="s">
        <v>473</v>
      </c>
      <c r="C118" s="18">
        <v>2002</v>
      </c>
      <c r="D118" s="375" t="str">
        <f t="shared" si="13"/>
        <v>Tobias Herre 02</v>
      </c>
      <c r="E118" s="401" t="s">
        <v>475</v>
      </c>
      <c r="F118" s="377" t="s">
        <v>57</v>
      </c>
      <c r="G118" s="378" t="str">
        <f t="shared" si="14"/>
        <v>m2002</v>
      </c>
    </row>
    <row r="119" spans="1:11" s="2" customFormat="1" x14ac:dyDescent="0.2">
      <c r="A119" s="190">
        <v>125</v>
      </c>
      <c r="B119" t="s">
        <v>474</v>
      </c>
      <c r="C119" s="18">
        <v>2001</v>
      </c>
      <c r="D119" s="375" t="str">
        <f t="shared" si="13"/>
        <v>Valentin  Kohn  01</v>
      </c>
      <c r="E119" s="401" t="s">
        <v>475</v>
      </c>
      <c r="F119" s="377" t="s">
        <v>57</v>
      </c>
      <c r="G119" s="378" t="str">
        <f t="shared" si="14"/>
        <v>m2001</v>
      </c>
      <c r="H119" s="367"/>
    </row>
    <row r="120" spans="1:11" x14ac:dyDescent="0.2">
      <c r="A120" s="3">
        <v>126</v>
      </c>
      <c r="B120" s="402" t="s">
        <v>476</v>
      </c>
      <c r="C120" s="297">
        <v>1993</v>
      </c>
      <c r="D120" s="403" t="str">
        <f t="shared" si="13"/>
        <v>Timn Simon 93</v>
      </c>
      <c r="E120" s="362" t="s">
        <v>477</v>
      </c>
      <c r="F120" s="3" t="s">
        <v>57</v>
      </c>
      <c r="G120" s="378" t="str">
        <f t="shared" si="14"/>
        <v>m1993</v>
      </c>
      <c r="H120" s="367"/>
      <c r="I120" s="2"/>
      <c r="J120" s="2"/>
      <c r="K120" s="2"/>
    </row>
    <row r="121" spans="1:11" x14ac:dyDescent="0.2">
      <c r="H121" s="367"/>
      <c r="I121" s="2"/>
      <c r="J121" s="2"/>
      <c r="K121" s="2"/>
    </row>
    <row r="122" spans="1:11" x14ac:dyDescent="0.2">
      <c r="A122" s="35"/>
      <c r="B122" s="36"/>
      <c r="C122" s="36"/>
      <c r="D122" s="35"/>
      <c r="E122" s="36"/>
    </row>
    <row r="136" spans="1:8" s="2" customFormat="1" x14ac:dyDescent="0.2">
      <c r="A136" s="32">
        <v>95</v>
      </c>
      <c r="B136" s="33" t="s">
        <v>203</v>
      </c>
      <c r="C136" s="33">
        <v>1961</v>
      </c>
      <c r="D136" s="33"/>
      <c r="E136" s="360"/>
      <c r="F136" s="32"/>
      <c r="G136" s="2" t="str">
        <f>CONCATENATE(F136,C136)</f>
        <v>1961</v>
      </c>
      <c r="H136" s="367"/>
    </row>
    <row r="137" spans="1:8" s="2" customFormat="1" x14ac:dyDescent="0.2">
      <c r="A137" s="32">
        <v>96</v>
      </c>
      <c r="B137" s="33" t="s">
        <v>117</v>
      </c>
      <c r="C137" s="33"/>
      <c r="D137" s="33"/>
      <c r="E137" s="360"/>
      <c r="F137" s="32"/>
      <c r="G137" s="2" t="str">
        <f>CONCATENATE(F137,C137)</f>
        <v/>
      </c>
      <c r="H137" s="367"/>
    </row>
    <row r="138" spans="1:8" s="2" customFormat="1" x14ac:dyDescent="0.2">
      <c r="A138" s="32">
        <v>97</v>
      </c>
      <c r="B138" s="33" t="s">
        <v>121</v>
      </c>
      <c r="C138" s="33">
        <v>1963</v>
      </c>
      <c r="D138" s="33"/>
      <c r="E138" s="360"/>
      <c r="F138" s="32"/>
      <c r="G138" s="2" t="str">
        <f>CONCATENATE(F138,C138)</f>
        <v>1963</v>
      </c>
      <c r="H138" s="367"/>
    </row>
    <row r="139" spans="1:8" s="2" customFormat="1" x14ac:dyDescent="0.2">
      <c r="A139" s="32">
        <v>98</v>
      </c>
      <c r="B139" s="33" t="s">
        <v>97</v>
      </c>
      <c r="C139" s="33">
        <v>1962</v>
      </c>
      <c r="D139" s="33"/>
      <c r="E139" s="360"/>
      <c r="F139" s="32"/>
      <c r="G139" s="2" t="str">
        <f>CONCATENATE(F139,C139)</f>
        <v>1962</v>
      </c>
      <c r="H139" s="367"/>
    </row>
    <row r="140" spans="1:8" s="2" customFormat="1" x14ac:dyDescent="0.2">
      <c r="A140" s="8">
        <v>99</v>
      </c>
      <c r="B140" s="6" t="s">
        <v>98</v>
      </c>
      <c r="C140" s="6"/>
      <c r="D140" s="6"/>
      <c r="E140" s="361"/>
      <c r="F140" s="8"/>
      <c r="G140" s="2" t="str">
        <f>CONCATENATE(F140,C140)</f>
        <v/>
      </c>
      <c r="H140" s="367"/>
    </row>
  </sheetData>
  <autoFilter ref="A1:G120" xr:uid="{00000000-0009-0000-0000-000001000000}"/>
  <sortState ref="A2:G114">
    <sortCondition ref="A2:A114"/>
  </sortState>
  <hyperlinks>
    <hyperlink ref="H81" r:id="rId1" xr:uid="{00000000-0004-0000-0100-000000000000}"/>
  </hyperlinks>
  <pageMargins left="0.7" right="0.7" top="0.78740157499999996" bottom="0.78740157499999996" header="0.3" footer="0.3"/>
  <pageSetup paperSize="9" orientation="portrait" horizont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topLeftCell="A10" zoomScaleNormal="100" workbookViewId="0">
      <selection activeCell="I11" sqref="I11"/>
    </sheetView>
  </sheetViews>
  <sheetFormatPr baseColWidth="10" defaultRowHeight="15" x14ac:dyDescent="0.2"/>
  <cols>
    <col min="2" max="2" width="16.33203125" customWidth="1"/>
    <col min="3" max="3" width="12.33203125" customWidth="1"/>
    <col min="4" max="4" width="11.33203125" style="110" customWidth="1"/>
    <col min="5" max="5" width="10.83203125" style="3"/>
    <col min="7" max="7" width="6.33203125" customWidth="1"/>
  </cols>
  <sheetData>
    <row r="1" spans="1:6" ht="16" thickBot="1" x14ac:dyDescent="0.25">
      <c r="A1" s="106" t="s">
        <v>160</v>
      </c>
      <c r="B1" s="106" t="s">
        <v>4</v>
      </c>
      <c r="C1" s="106" t="s">
        <v>161</v>
      </c>
      <c r="D1" s="107" t="s">
        <v>162</v>
      </c>
      <c r="E1" s="107" t="s">
        <v>54</v>
      </c>
      <c r="F1" s="107" t="s">
        <v>163</v>
      </c>
    </row>
    <row r="2" spans="1:6" x14ac:dyDescent="0.2">
      <c r="A2" s="108" t="s">
        <v>164</v>
      </c>
      <c r="B2" s="108" t="s">
        <v>165</v>
      </c>
      <c r="C2" s="109" t="s">
        <v>57</v>
      </c>
      <c r="D2" s="110">
        <v>350</v>
      </c>
      <c r="E2" s="111">
        <v>1</v>
      </c>
      <c r="F2" s="112" t="s">
        <v>166</v>
      </c>
    </row>
    <row r="3" spans="1:6" x14ac:dyDescent="0.2">
      <c r="A3" s="108" t="s">
        <v>164</v>
      </c>
      <c r="B3" s="108" t="s">
        <v>41</v>
      </c>
      <c r="C3" s="109" t="s">
        <v>56</v>
      </c>
      <c r="D3" s="110">
        <v>330</v>
      </c>
      <c r="E3" s="113">
        <v>4</v>
      </c>
      <c r="F3" s="112" t="s">
        <v>167</v>
      </c>
    </row>
    <row r="4" spans="1:6" x14ac:dyDescent="0.2">
      <c r="A4" s="108" t="s">
        <v>164</v>
      </c>
      <c r="B4" s="108" t="s">
        <v>16</v>
      </c>
      <c r="C4" s="109" t="s">
        <v>57</v>
      </c>
      <c r="D4" s="110">
        <v>330</v>
      </c>
      <c r="E4" s="111">
        <v>1</v>
      </c>
      <c r="F4" s="112" t="s">
        <v>166</v>
      </c>
    </row>
    <row r="5" spans="1:6" x14ac:dyDescent="0.2">
      <c r="A5" s="108" t="s">
        <v>164</v>
      </c>
      <c r="B5" s="108" t="s">
        <v>76</v>
      </c>
      <c r="C5" s="109" t="s">
        <v>57</v>
      </c>
      <c r="D5" s="114">
        <v>330</v>
      </c>
      <c r="E5" s="115">
        <v>2</v>
      </c>
      <c r="F5" s="112" t="s">
        <v>167</v>
      </c>
    </row>
    <row r="6" spans="1:6" x14ac:dyDescent="0.2">
      <c r="A6" s="108" t="s">
        <v>164</v>
      </c>
      <c r="B6" s="108" t="s">
        <v>6</v>
      </c>
      <c r="C6" s="109" t="s">
        <v>56</v>
      </c>
      <c r="D6" s="114">
        <v>330</v>
      </c>
      <c r="E6" s="116">
        <v>3</v>
      </c>
      <c r="F6" s="112" t="s">
        <v>166</v>
      </c>
    </row>
    <row r="7" spans="1:6" x14ac:dyDescent="0.2">
      <c r="A7" s="108" t="s">
        <v>168</v>
      </c>
      <c r="B7" s="108" t="s">
        <v>74</v>
      </c>
      <c r="C7" s="109" t="s">
        <v>57</v>
      </c>
      <c r="D7" s="114">
        <v>330</v>
      </c>
      <c r="E7" s="115">
        <v>2</v>
      </c>
      <c r="F7" s="112" t="s">
        <v>166</v>
      </c>
    </row>
    <row r="8" spans="1:6" x14ac:dyDescent="0.2">
      <c r="A8" s="108" t="s">
        <v>168</v>
      </c>
      <c r="B8" s="108" t="s">
        <v>12</v>
      </c>
      <c r="C8" s="109" t="s">
        <v>57</v>
      </c>
      <c r="D8" s="114">
        <v>330</v>
      </c>
      <c r="E8" s="115">
        <v>2</v>
      </c>
      <c r="F8" s="112" t="s">
        <v>166</v>
      </c>
    </row>
    <row r="9" spans="1:6" x14ac:dyDescent="0.2">
      <c r="A9" s="108" t="s">
        <v>164</v>
      </c>
      <c r="B9" s="108" t="s">
        <v>97</v>
      </c>
      <c r="C9" s="109" t="s">
        <v>169</v>
      </c>
      <c r="D9" s="114"/>
      <c r="E9" s="3">
        <v>5</v>
      </c>
      <c r="F9" s="112" t="s">
        <v>167</v>
      </c>
    </row>
    <row r="10" spans="1:6" x14ac:dyDescent="0.2">
      <c r="A10" s="108" t="s">
        <v>164</v>
      </c>
      <c r="B10" s="108" t="s">
        <v>9</v>
      </c>
      <c r="C10" s="109" t="s">
        <v>57</v>
      </c>
      <c r="D10" s="114">
        <v>330</v>
      </c>
      <c r="E10" s="115">
        <v>2</v>
      </c>
      <c r="F10" s="112" t="s">
        <v>166</v>
      </c>
    </row>
    <row r="11" spans="1:6" x14ac:dyDescent="0.2">
      <c r="A11" s="108" t="s">
        <v>164</v>
      </c>
      <c r="B11" s="108" t="s">
        <v>117</v>
      </c>
      <c r="C11" s="109" t="s">
        <v>169</v>
      </c>
      <c r="D11" s="114"/>
      <c r="E11" s="3">
        <v>5</v>
      </c>
      <c r="F11" s="112" t="s">
        <v>166</v>
      </c>
    </row>
    <row r="12" spans="1:6" x14ac:dyDescent="0.2">
      <c r="A12" s="108" t="s">
        <v>164</v>
      </c>
      <c r="B12" s="108" t="s">
        <v>5</v>
      </c>
      <c r="C12" s="109" t="s">
        <v>56</v>
      </c>
      <c r="D12" s="114">
        <v>330</v>
      </c>
      <c r="E12" s="116">
        <v>3</v>
      </c>
      <c r="F12" s="112" t="s">
        <v>167</v>
      </c>
    </row>
    <row r="13" spans="1:6" x14ac:dyDescent="0.2">
      <c r="A13" s="108" t="s">
        <v>164</v>
      </c>
      <c r="B13" s="108" t="s">
        <v>120</v>
      </c>
      <c r="C13" s="109" t="s">
        <v>56</v>
      </c>
      <c r="D13" s="114">
        <f>1170/3</f>
        <v>390</v>
      </c>
      <c r="E13" s="113">
        <v>4</v>
      </c>
      <c r="F13" s="112" t="s">
        <v>170</v>
      </c>
    </row>
    <row r="14" spans="1:6" x14ac:dyDescent="0.2">
      <c r="A14" s="108" t="s">
        <v>168</v>
      </c>
      <c r="B14" s="108" t="s">
        <v>123</v>
      </c>
      <c r="C14" s="109" t="s">
        <v>56</v>
      </c>
      <c r="D14" s="114">
        <v>390</v>
      </c>
      <c r="E14" s="116">
        <v>3</v>
      </c>
      <c r="F14" s="112" t="s">
        <v>170</v>
      </c>
    </row>
    <row r="15" spans="1:6" x14ac:dyDescent="0.2">
      <c r="A15" s="108" t="s">
        <v>168</v>
      </c>
      <c r="B15" s="108" t="s">
        <v>119</v>
      </c>
      <c r="C15" s="109" t="s">
        <v>56</v>
      </c>
      <c r="D15" s="114">
        <v>390</v>
      </c>
      <c r="E15" s="116">
        <v>3</v>
      </c>
      <c r="F15" s="112" t="s">
        <v>170</v>
      </c>
    </row>
    <row r="16" spans="1:6" x14ac:dyDescent="0.2">
      <c r="A16" s="108" t="s">
        <v>164</v>
      </c>
      <c r="B16" s="108" t="s">
        <v>171</v>
      </c>
      <c r="C16" s="109" t="s">
        <v>169</v>
      </c>
      <c r="D16" s="114"/>
      <c r="E16" s="3">
        <v>5</v>
      </c>
      <c r="F16" s="112" t="s">
        <v>170</v>
      </c>
    </row>
    <row r="17" spans="1:7" x14ac:dyDescent="0.2">
      <c r="A17" s="108" t="s">
        <v>164</v>
      </c>
      <c r="B17" s="108" t="s">
        <v>15</v>
      </c>
      <c r="C17" s="109" t="s">
        <v>57</v>
      </c>
      <c r="D17" s="114">
        <v>330</v>
      </c>
      <c r="E17" s="111">
        <v>1</v>
      </c>
      <c r="F17" s="112" t="s">
        <v>167</v>
      </c>
    </row>
    <row r="18" spans="1:7" x14ac:dyDescent="0.2">
      <c r="A18" s="108" t="s">
        <v>164</v>
      </c>
      <c r="B18" s="108" t="s">
        <v>114</v>
      </c>
      <c r="C18" s="109" t="s">
        <v>56</v>
      </c>
      <c r="D18" s="114">
        <v>330</v>
      </c>
      <c r="E18" s="113">
        <v>4</v>
      </c>
      <c r="F18" s="112" t="s">
        <v>167</v>
      </c>
    </row>
    <row r="19" spans="1:7" x14ac:dyDescent="0.2">
      <c r="A19" s="108" t="s">
        <v>164</v>
      </c>
      <c r="B19" s="108" t="s">
        <v>10</v>
      </c>
      <c r="C19" s="109" t="s">
        <v>57</v>
      </c>
      <c r="D19" s="110">
        <v>330</v>
      </c>
      <c r="E19" s="111">
        <v>1</v>
      </c>
      <c r="F19" s="112" t="s">
        <v>167</v>
      </c>
    </row>
    <row r="20" spans="1:7" x14ac:dyDescent="0.2">
      <c r="A20" s="108" t="s">
        <v>164</v>
      </c>
      <c r="B20" s="108" t="s">
        <v>14</v>
      </c>
      <c r="C20" s="109" t="s">
        <v>56</v>
      </c>
      <c r="D20" s="110">
        <v>330</v>
      </c>
      <c r="E20" s="113">
        <v>4</v>
      </c>
      <c r="F20" s="112" t="s">
        <v>166</v>
      </c>
    </row>
    <row r="21" spans="1:7" ht="16" thickBot="1" x14ac:dyDescent="0.25">
      <c r="A21" s="117"/>
      <c r="B21" s="117"/>
      <c r="C21" s="117"/>
      <c r="D21" s="118">
        <f>SUM(D2:D20)</f>
        <v>5480</v>
      </c>
      <c r="E21" s="118"/>
      <c r="F21" s="118"/>
    </row>
    <row r="22" spans="1:7" ht="17" thickTop="1" thickBot="1" x14ac:dyDescent="0.25"/>
    <row r="23" spans="1:7" ht="16" thickBot="1" x14ac:dyDescent="0.25">
      <c r="F23" s="119" t="s">
        <v>63</v>
      </c>
      <c r="G23" s="120" t="s">
        <v>172</v>
      </c>
    </row>
    <row r="24" spans="1:7" x14ac:dyDescent="0.2">
      <c r="B24" s="121" t="s">
        <v>57</v>
      </c>
      <c r="C24" s="120">
        <f>COUNTIF($C$2:$C$20,B24)</f>
        <v>8</v>
      </c>
      <c r="F24" s="122" t="s">
        <v>167</v>
      </c>
      <c r="G24" s="123">
        <f>COUNTIF($F$2:$F$20,F24)</f>
        <v>7</v>
      </c>
    </row>
    <row r="25" spans="1:7" x14ac:dyDescent="0.2">
      <c r="B25" s="88" t="s">
        <v>56</v>
      </c>
      <c r="C25" s="123">
        <f t="shared" ref="C25:C26" si="0">COUNTIF($C$2:$C$20,B25)</f>
        <v>8</v>
      </c>
      <c r="F25" s="122" t="s">
        <v>166</v>
      </c>
      <c r="G25" s="123">
        <f t="shared" ref="G25:G26" si="1">COUNTIF($F$2:$F$20,F25)</f>
        <v>8</v>
      </c>
    </row>
    <row r="26" spans="1:7" ht="16" thickBot="1" x14ac:dyDescent="0.25">
      <c r="B26" s="88" t="s">
        <v>169</v>
      </c>
      <c r="C26" s="123">
        <f t="shared" si="0"/>
        <v>3</v>
      </c>
      <c r="F26" s="124" t="s">
        <v>170</v>
      </c>
      <c r="G26" s="125">
        <f t="shared" si="1"/>
        <v>4</v>
      </c>
    </row>
    <row r="27" spans="1:7" ht="16" thickBot="1" x14ac:dyDescent="0.25">
      <c r="B27" s="126"/>
      <c r="C27" s="127">
        <f>SUM(C24:C26)</f>
        <v>19</v>
      </c>
    </row>
    <row r="28" spans="1:7" ht="16" thickBot="1" x14ac:dyDescent="0.25"/>
    <row r="29" spans="1:7" x14ac:dyDescent="0.2">
      <c r="B29" s="128" t="s">
        <v>173</v>
      </c>
      <c r="C29" s="129" t="s">
        <v>174</v>
      </c>
    </row>
    <row r="30" spans="1:7" x14ac:dyDescent="0.2">
      <c r="B30" s="88">
        <v>1</v>
      </c>
      <c r="C30" s="123">
        <f>COUNTIF($E$2:$E$20,B30)</f>
        <v>4</v>
      </c>
    </row>
    <row r="31" spans="1:7" x14ac:dyDescent="0.2">
      <c r="B31" s="88">
        <v>2</v>
      </c>
      <c r="C31" s="123">
        <f t="shared" ref="C31:C34" si="2">COUNTIF($E$2:$E$20,B31)</f>
        <v>4</v>
      </c>
    </row>
    <row r="32" spans="1:7" x14ac:dyDescent="0.2">
      <c r="B32" s="88">
        <v>3</v>
      </c>
      <c r="C32" s="123">
        <f t="shared" si="2"/>
        <v>4</v>
      </c>
    </row>
    <row r="33" spans="2:3" x14ac:dyDescent="0.2">
      <c r="B33" s="88">
        <v>4</v>
      </c>
      <c r="C33" s="123">
        <f t="shared" si="2"/>
        <v>4</v>
      </c>
    </row>
    <row r="34" spans="2:3" x14ac:dyDescent="0.2">
      <c r="B34" s="88">
        <v>5</v>
      </c>
      <c r="C34" s="123">
        <f t="shared" si="2"/>
        <v>3</v>
      </c>
    </row>
    <row r="35" spans="2:3" ht="16" thickBot="1" x14ac:dyDescent="0.25">
      <c r="B35" s="130"/>
      <c r="C35" s="127">
        <f>SUM(C30:C34)</f>
        <v>19</v>
      </c>
    </row>
  </sheetData>
  <autoFilter ref="A1:F35" xr:uid="{00000000-0009-0000-0000-000008000000}"/>
  <pageMargins left="0.7" right="0.7" top="0.78740157499999996" bottom="0.78740157499999996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G29"/>
  <sheetViews>
    <sheetView topLeftCell="A4" workbookViewId="0">
      <selection activeCell="H15" sqref="H15"/>
    </sheetView>
  </sheetViews>
  <sheetFormatPr baseColWidth="10" defaultRowHeight="15" x14ac:dyDescent="0.2"/>
  <cols>
    <col min="3" max="3" width="26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16" t="s">
        <v>127</v>
      </c>
      <c r="C6" s="417"/>
      <c r="D6" s="416" t="s">
        <v>128</v>
      </c>
      <c r="E6" s="418"/>
      <c r="F6" s="414" t="s">
        <v>129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0" x14ac:dyDescent="0.2">
      <c r="A15" s="91" t="s">
        <v>152</v>
      </c>
      <c r="B15" s="92" t="s">
        <v>153</v>
      </c>
      <c r="C15" s="93" t="s">
        <v>154</v>
      </c>
      <c r="D15" s="94" t="s">
        <v>153</v>
      </c>
      <c r="E15" s="95" t="s">
        <v>155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7" x14ac:dyDescent="0.2">
      <c r="A17" s="86" t="s">
        <v>157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7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7" ht="16" thickBot="1" x14ac:dyDescent="0.25"/>
    <row r="26" spans="1:7" x14ac:dyDescent="0.2">
      <c r="B26" s="416" t="s">
        <v>127</v>
      </c>
      <c r="C26" s="417"/>
      <c r="D26" s="416" t="s">
        <v>128</v>
      </c>
      <c r="E26" s="418"/>
      <c r="F26" s="414" t="s">
        <v>129</v>
      </c>
      <c r="G26" s="415"/>
    </row>
    <row r="27" spans="1:7" x14ac:dyDescent="0.2">
      <c r="A27" s="81" t="s">
        <v>107</v>
      </c>
      <c r="B27" s="82">
        <v>0.28125</v>
      </c>
      <c r="C27" s="83"/>
      <c r="D27" s="84">
        <v>0.27083333333333331</v>
      </c>
      <c r="E27" s="85"/>
      <c r="F27" s="84">
        <v>0.27083333333333331</v>
      </c>
      <c r="G27" s="85"/>
    </row>
    <row r="28" spans="1:7" x14ac:dyDescent="0.2">
      <c r="A28" s="101" t="s">
        <v>147</v>
      </c>
      <c r="B28" s="102">
        <v>0.47916666666666669</v>
      </c>
      <c r="C28" s="103"/>
      <c r="D28" s="104">
        <v>0.47916666666666669</v>
      </c>
      <c r="E28" s="105"/>
      <c r="F28" s="104">
        <v>0.54166666666666663</v>
      </c>
      <c r="G28" s="105"/>
    </row>
    <row r="29" spans="1:7" x14ac:dyDescent="0.2">
      <c r="A29" s="81" t="s">
        <v>156</v>
      </c>
      <c r="B29" s="82">
        <v>0.8125</v>
      </c>
      <c r="C29" s="83"/>
      <c r="D29" s="84">
        <v>0.8125</v>
      </c>
      <c r="E29" s="85"/>
      <c r="F29" s="84"/>
      <c r="G29" s="85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0"/>
  <sheetViews>
    <sheetView topLeftCell="A13" workbookViewId="0">
      <selection activeCell="B41" sqref="B41"/>
    </sheetView>
  </sheetViews>
  <sheetFormatPr baseColWidth="10" defaultRowHeight="15" x14ac:dyDescent="0.2"/>
  <cols>
    <col min="2" max="2" width="23.83203125" customWidth="1"/>
  </cols>
  <sheetData>
    <row r="1" spans="1:7" x14ac:dyDescent="0.2">
      <c r="A1" s="46" t="s">
        <v>85</v>
      </c>
    </row>
    <row r="2" spans="1:7" x14ac:dyDescent="0.2">
      <c r="A2" s="46" t="s">
        <v>86</v>
      </c>
    </row>
    <row r="3" spans="1:7" x14ac:dyDescent="0.2">
      <c r="A3" s="46" t="s">
        <v>87</v>
      </c>
    </row>
    <row r="4" spans="1:7" x14ac:dyDescent="0.2">
      <c r="A4" s="46" t="s">
        <v>88</v>
      </c>
    </row>
    <row r="5" spans="1:7" x14ac:dyDescent="0.2">
      <c r="A5" s="46" t="s">
        <v>89</v>
      </c>
    </row>
    <row r="6" spans="1:7" ht="16" thickBot="1" x14ac:dyDescent="0.25"/>
    <row r="7" spans="1:7" ht="16" thickBot="1" x14ac:dyDescent="0.25">
      <c r="B7" s="65" t="s">
        <v>4</v>
      </c>
      <c r="C7" s="66" t="s">
        <v>90</v>
      </c>
      <c r="D7" s="68" t="s">
        <v>100</v>
      </c>
      <c r="E7" s="66" t="s">
        <v>72</v>
      </c>
      <c r="F7" s="66" t="s">
        <v>54</v>
      </c>
      <c r="G7" s="67"/>
    </row>
    <row r="8" spans="1:7" x14ac:dyDescent="0.2">
      <c r="B8" s="47" t="s">
        <v>97</v>
      </c>
      <c r="C8" s="48"/>
      <c r="D8" s="49"/>
      <c r="E8" s="48"/>
      <c r="F8" s="48" t="s">
        <v>99</v>
      </c>
      <c r="G8" s="50" t="s">
        <v>95</v>
      </c>
    </row>
    <row r="9" spans="1:7" x14ac:dyDescent="0.2">
      <c r="B9" s="51" t="s">
        <v>98</v>
      </c>
      <c r="C9" s="32"/>
      <c r="D9" s="33"/>
      <c r="E9" s="32"/>
      <c r="F9" s="32" t="s">
        <v>99</v>
      </c>
      <c r="G9" s="52" t="s">
        <v>95</v>
      </c>
    </row>
    <row r="10" spans="1:7" ht="16" thickBot="1" x14ac:dyDescent="0.25">
      <c r="B10" s="53" t="s">
        <v>96</v>
      </c>
      <c r="C10" s="54"/>
      <c r="D10" s="55"/>
      <c r="E10" s="54"/>
      <c r="F10" s="54" t="s">
        <v>99</v>
      </c>
      <c r="G10" s="56" t="s">
        <v>95</v>
      </c>
    </row>
    <row r="11" spans="1:7" x14ac:dyDescent="0.2">
      <c r="B11" s="57" t="s">
        <v>9</v>
      </c>
      <c r="C11" s="58">
        <v>2002</v>
      </c>
      <c r="D11" s="59"/>
      <c r="E11" s="58" t="s">
        <v>73</v>
      </c>
      <c r="F11" s="58" t="s">
        <v>91</v>
      </c>
      <c r="G11" s="60" t="s">
        <v>67</v>
      </c>
    </row>
    <row r="12" spans="1:7" x14ac:dyDescent="0.2">
      <c r="B12" s="61" t="s">
        <v>74</v>
      </c>
      <c r="C12" s="62">
        <v>2002</v>
      </c>
      <c r="D12" s="63"/>
      <c r="E12" s="62" t="s">
        <v>73</v>
      </c>
      <c r="F12" s="62" t="s">
        <v>91</v>
      </c>
      <c r="G12" s="64" t="s">
        <v>67</v>
      </c>
    </row>
    <row r="13" spans="1:7" x14ac:dyDescent="0.2">
      <c r="B13" s="61" t="s">
        <v>11</v>
      </c>
      <c r="C13" s="62">
        <v>2002</v>
      </c>
      <c r="D13" s="63"/>
      <c r="E13" s="62" t="s">
        <v>73</v>
      </c>
      <c r="F13" s="62" t="s">
        <v>91</v>
      </c>
      <c r="G13" s="64" t="s">
        <v>67</v>
      </c>
    </row>
    <row r="14" spans="1:7" x14ac:dyDescent="0.2">
      <c r="B14" s="51" t="s">
        <v>40</v>
      </c>
      <c r="C14" s="32">
        <v>2003</v>
      </c>
      <c r="D14" s="33"/>
      <c r="E14" s="32" t="s">
        <v>73</v>
      </c>
      <c r="F14" s="32" t="s">
        <v>91</v>
      </c>
      <c r="G14" s="52" t="s">
        <v>68</v>
      </c>
    </row>
    <row r="15" spans="1:7" ht="16" thickBot="1" x14ac:dyDescent="0.25">
      <c r="B15" s="53" t="s">
        <v>75</v>
      </c>
      <c r="C15" s="54">
        <v>2005</v>
      </c>
      <c r="D15" s="55"/>
      <c r="E15" s="54" t="s">
        <v>73</v>
      </c>
      <c r="F15" s="54" t="s">
        <v>91</v>
      </c>
      <c r="G15" s="56" t="s">
        <v>68</v>
      </c>
    </row>
    <row r="16" spans="1:7" x14ac:dyDescent="0.2">
      <c r="B16" s="47" t="s">
        <v>13</v>
      </c>
      <c r="C16" s="48">
        <v>2003</v>
      </c>
      <c r="D16" s="49"/>
      <c r="E16" s="48" t="s">
        <v>57</v>
      </c>
      <c r="F16" s="48" t="s">
        <v>93</v>
      </c>
      <c r="G16" s="50" t="s">
        <v>68</v>
      </c>
    </row>
    <row r="17" spans="2:7" ht="16" thickBot="1" x14ac:dyDescent="0.25">
      <c r="B17" s="53" t="s">
        <v>41</v>
      </c>
      <c r="C17" s="54">
        <v>2005</v>
      </c>
      <c r="D17" s="55"/>
      <c r="E17" s="54" t="s">
        <v>57</v>
      </c>
      <c r="F17" s="54" t="s">
        <v>93</v>
      </c>
      <c r="G17" s="56" t="s">
        <v>68</v>
      </c>
    </row>
    <row r="18" spans="2:7" x14ac:dyDescent="0.2">
      <c r="B18" s="57" t="s">
        <v>51</v>
      </c>
      <c r="C18" s="58">
        <v>2001</v>
      </c>
      <c r="D18" s="59"/>
      <c r="E18" s="58" t="s">
        <v>57</v>
      </c>
      <c r="F18" s="58" t="s">
        <v>94</v>
      </c>
      <c r="G18" s="60" t="s">
        <v>68</v>
      </c>
    </row>
    <row r="19" spans="2:7" x14ac:dyDescent="0.2">
      <c r="B19" s="61" t="s">
        <v>14</v>
      </c>
      <c r="C19" s="62">
        <v>2001</v>
      </c>
      <c r="D19" s="63"/>
      <c r="E19" s="62" t="s">
        <v>57</v>
      </c>
      <c r="F19" s="62" t="s">
        <v>94</v>
      </c>
      <c r="G19" s="64" t="s">
        <v>68</v>
      </c>
    </row>
    <row r="20" spans="2:7" x14ac:dyDescent="0.2">
      <c r="B20" s="51" t="s">
        <v>48</v>
      </c>
      <c r="C20" s="32">
        <v>2003</v>
      </c>
      <c r="D20" s="33"/>
      <c r="E20" s="32" t="s">
        <v>57</v>
      </c>
      <c r="F20" s="32" t="s">
        <v>94</v>
      </c>
      <c r="G20" s="52" t="s">
        <v>95</v>
      </c>
    </row>
    <row r="21" spans="2:7" x14ac:dyDescent="0.2">
      <c r="B21" s="51" t="s">
        <v>5</v>
      </c>
      <c r="C21" s="32">
        <v>2005</v>
      </c>
      <c r="D21" s="33"/>
      <c r="E21" s="32" t="s">
        <v>57</v>
      </c>
      <c r="F21" s="32" t="s">
        <v>94</v>
      </c>
      <c r="G21" s="52" t="s">
        <v>95</v>
      </c>
    </row>
    <row r="22" spans="2:7" x14ac:dyDescent="0.2">
      <c r="B22" s="51" t="s">
        <v>6</v>
      </c>
      <c r="C22" s="32">
        <v>2005</v>
      </c>
      <c r="D22" s="33"/>
      <c r="E22" s="32" t="s">
        <v>57</v>
      </c>
      <c r="F22" s="32" t="s">
        <v>94</v>
      </c>
      <c r="G22" s="52" t="s">
        <v>95</v>
      </c>
    </row>
    <row r="23" spans="2:7" ht="16" thickBot="1" x14ac:dyDescent="0.25">
      <c r="B23" s="53" t="s">
        <v>8</v>
      </c>
      <c r="C23" s="54">
        <v>2006</v>
      </c>
      <c r="D23" s="55"/>
      <c r="E23" s="54" t="s">
        <v>57</v>
      </c>
      <c r="F23" s="54" t="s">
        <v>94</v>
      </c>
      <c r="G23" s="56" t="s">
        <v>95</v>
      </c>
    </row>
    <row r="24" spans="2:7" x14ac:dyDescent="0.2">
      <c r="B24" s="47" t="s">
        <v>15</v>
      </c>
      <c r="C24" s="48">
        <v>2006</v>
      </c>
      <c r="D24" s="49"/>
      <c r="E24" s="48" t="s">
        <v>73</v>
      </c>
      <c r="F24" s="48" t="s">
        <v>92</v>
      </c>
      <c r="G24" s="50" t="s">
        <v>68</v>
      </c>
    </row>
    <row r="25" spans="2:7" ht="16" thickBot="1" x14ac:dyDescent="0.25">
      <c r="B25" s="53" t="s">
        <v>16</v>
      </c>
      <c r="C25" s="54">
        <v>2006</v>
      </c>
      <c r="D25" s="55"/>
      <c r="E25" s="54" t="s">
        <v>73</v>
      </c>
      <c r="F25" s="54" t="s">
        <v>92</v>
      </c>
      <c r="G25" s="56" t="s">
        <v>68</v>
      </c>
    </row>
    <row r="26" spans="2:7" x14ac:dyDescent="0.2">
      <c r="D26">
        <f>SUM(D11:D25)</f>
        <v>0</v>
      </c>
    </row>
    <row r="30" spans="2:7" ht="16" x14ac:dyDescent="0.2">
      <c r="B30" s="69">
        <v>42333</v>
      </c>
      <c r="C30" s="3" t="s">
        <v>101</v>
      </c>
      <c r="D30" s="70" t="s">
        <v>102</v>
      </c>
    </row>
    <row r="31" spans="2:7" ht="16" x14ac:dyDescent="0.2">
      <c r="B31" s="69">
        <v>42700</v>
      </c>
      <c r="C31" s="3" t="s">
        <v>101</v>
      </c>
      <c r="D31" s="70" t="s">
        <v>102</v>
      </c>
    </row>
    <row r="32" spans="2:7" ht="16" x14ac:dyDescent="0.2">
      <c r="B32" s="69">
        <v>42701</v>
      </c>
      <c r="C32" s="3" t="s">
        <v>103</v>
      </c>
      <c r="D32" s="70" t="s">
        <v>104</v>
      </c>
    </row>
    <row r="36" spans="2:3" x14ac:dyDescent="0.2">
      <c r="B36" t="s">
        <v>105</v>
      </c>
    </row>
    <row r="38" spans="2:3" x14ac:dyDescent="0.2">
      <c r="B38" t="s">
        <v>108</v>
      </c>
      <c r="C38" s="71">
        <v>0.25</v>
      </c>
    </row>
    <row r="39" spans="2:3" x14ac:dyDescent="0.2">
      <c r="B39" t="s">
        <v>107</v>
      </c>
      <c r="C39" s="71">
        <v>0.26041666666666669</v>
      </c>
    </row>
    <row r="40" spans="2:3" x14ac:dyDescent="0.2">
      <c r="B40" t="s">
        <v>106</v>
      </c>
      <c r="C40" s="71">
        <v>0.27777777777777779</v>
      </c>
    </row>
  </sheetData>
  <sortState ref="B8:G25">
    <sortCondition ref="F8:F25"/>
    <sortCondition ref="C8:C25"/>
    <sortCondition ref="B8:B25"/>
  </sortState>
  <pageMargins left="0.7" right="0.7" top="0.78740157499999996" bottom="0.78740157499999996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048576"/>
  <sheetViews>
    <sheetView workbookViewId="0">
      <selection sqref="A1:E1048576"/>
    </sheetView>
  </sheetViews>
  <sheetFormatPr baseColWidth="10" defaultRowHeight="15" x14ac:dyDescent="0.2"/>
  <cols>
    <col min="1" max="1" width="12.33203125" style="3" bestFit="1" customWidth="1"/>
    <col min="2" max="2" width="20.83203125" bestFit="1" customWidth="1"/>
    <col min="3" max="3" width="11.33203125" style="3"/>
    <col min="5" max="5" width="8" style="3" bestFit="1" customWidth="1"/>
    <col min="6" max="6" width="8.1640625" style="3" customWidth="1"/>
    <col min="7" max="9" width="4.6640625" style="3" customWidth="1"/>
    <col min="10" max="10" width="7" style="3" bestFit="1" customWidth="1"/>
    <col min="11" max="11" width="4.6640625" style="3" customWidth="1"/>
    <col min="12" max="12" width="10.1640625" style="3" bestFit="1" customWidth="1"/>
    <col min="13" max="13" width="10.83203125" style="3" bestFit="1" customWidth="1"/>
  </cols>
  <sheetData>
    <row r="1" spans="1:15" ht="16" thickBot="1" x14ac:dyDescent="0.25">
      <c r="A1" s="21" t="s">
        <v>54</v>
      </c>
      <c r="B1" s="22" t="s">
        <v>4</v>
      </c>
      <c r="C1" s="23" t="s">
        <v>55</v>
      </c>
      <c r="D1" s="31"/>
      <c r="E1" s="24" t="s">
        <v>63</v>
      </c>
      <c r="F1" s="26" t="s">
        <v>65</v>
      </c>
      <c r="G1" s="25">
        <f>COUNTIF($E:$E,F1)</f>
        <v>8</v>
      </c>
      <c r="H1" s="26" t="s">
        <v>81</v>
      </c>
      <c r="I1" s="25">
        <f>COUNTIF($E:$E,H1)</f>
        <v>8</v>
      </c>
      <c r="J1" s="26" t="s">
        <v>66</v>
      </c>
      <c r="K1" s="25">
        <f>COUNTIF($E:$E,J1)</f>
        <v>7</v>
      </c>
      <c r="L1" s="26" t="s">
        <v>64</v>
      </c>
      <c r="M1" s="25">
        <f>COUNTIF($E:$E,L1)</f>
        <v>2</v>
      </c>
    </row>
    <row r="2" spans="1:15" x14ac:dyDescent="0.2">
      <c r="A2" s="9">
        <v>1</v>
      </c>
      <c r="B2" s="10" t="s">
        <v>50</v>
      </c>
      <c r="C2" s="11" t="s">
        <v>56</v>
      </c>
      <c r="D2" s="12" t="s">
        <v>67</v>
      </c>
      <c r="E2" s="28" t="s">
        <v>66</v>
      </c>
    </row>
    <row r="3" spans="1:15" x14ac:dyDescent="0.2">
      <c r="A3" s="17">
        <v>1</v>
      </c>
      <c r="B3" s="1" t="s">
        <v>51</v>
      </c>
      <c r="C3" s="18" t="s">
        <v>56</v>
      </c>
      <c r="D3" s="19" t="s">
        <v>67</v>
      </c>
      <c r="E3" s="29" t="s">
        <v>66</v>
      </c>
    </row>
    <row r="4" spans="1:15" ht="16" thickBot="1" x14ac:dyDescent="0.25">
      <c r="A4" s="13">
        <v>1</v>
      </c>
      <c r="B4" s="14" t="s">
        <v>14</v>
      </c>
      <c r="C4" s="15" t="s">
        <v>56</v>
      </c>
      <c r="D4" s="16" t="s">
        <v>67</v>
      </c>
      <c r="E4" s="30" t="s">
        <v>65</v>
      </c>
      <c r="I4" s="35"/>
      <c r="J4" s="36"/>
      <c r="K4" s="35"/>
      <c r="L4" s="38"/>
      <c r="M4" s="38"/>
      <c r="N4" s="36"/>
      <c r="O4" s="37"/>
    </row>
    <row r="5" spans="1:15" x14ac:dyDescent="0.2">
      <c r="A5" s="9">
        <v>2</v>
      </c>
      <c r="B5" s="10" t="s">
        <v>6</v>
      </c>
      <c r="C5" s="11" t="s">
        <v>56</v>
      </c>
      <c r="D5" s="12" t="s">
        <v>67</v>
      </c>
      <c r="E5" s="28" t="s">
        <v>65</v>
      </c>
      <c r="I5" s="35"/>
      <c r="J5" s="36"/>
      <c r="K5" s="35"/>
      <c r="L5" s="38"/>
      <c r="M5" s="38"/>
      <c r="N5" s="36"/>
      <c r="O5" s="37"/>
    </row>
    <row r="6" spans="1:15" x14ac:dyDescent="0.2">
      <c r="A6" s="17">
        <v>2</v>
      </c>
      <c r="B6" s="1" t="s">
        <v>46</v>
      </c>
      <c r="C6" s="18" t="s">
        <v>56</v>
      </c>
      <c r="D6" s="19" t="s">
        <v>67</v>
      </c>
      <c r="E6" s="29" t="s">
        <v>66</v>
      </c>
      <c r="I6" s="35"/>
      <c r="J6" s="36"/>
      <c r="K6" s="35"/>
      <c r="L6" s="38"/>
      <c r="M6" s="38"/>
      <c r="N6" s="36"/>
      <c r="O6" s="37"/>
    </row>
    <row r="7" spans="1:15" ht="16" thickBot="1" x14ac:dyDescent="0.25">
      <c r="A7" s="13">
        <v>2</v>
      </c>
      <c r="B7" s="14" t="s">
        <v>49</v>
      </c>
      <c r="C7" s="15" t="s">
        <v>56</v>
      </c>
      <c r="D7" s="16" t="s">
        <v>67</v>
      </c>
      <c r="E7" s="30" t="s">
        <v>66</v>
      </c>
      <c r="I7" s="35"/>
      <c r="J7" s="35"/>
      <c r="K7" s="35"/>
      <c r="L7" s="38"/>
      <c r="M7" s="38"/>
      <c r="N7" s="36"/>
      <c r="O7" s="37"/>
    </row>
    <row r="8" spans="1:15" x14ac:dyDescent="0.2">
      <c r="A8" s="9">
        <v>3</v>
      </c>
      <c r="B8" s="10" t="s">
        <v>42</v>
      </c>
      <c r="C8" s="11" t="s">
        <v>56</v>
      </c>
      <c r="D8" s="12" t="s">
        <v>68</v>
      </c>
      <c r="E8" s="28" t="s">
        <v>81</v>
      </c>
      <c r="I8" s="35"/>
      <c r="J8" s="35"/>
      <c r="K8" s="35"/>
      <c r="L8" s="38"/>
      <c r="M8" s="38"/>
      <c r="N8" s="36"/>
      <c r="O8" s="37"/>
    </row>
    <row r="9" spans="1:15" ht="16" thickBot="1" x14ac:dyDescent="0.25">
      <c r="A9" s="13">
        <v>3</v>
      </c>
      <c r="B9" s="14" t="s">
        <v>8</v>
      </c>
      <c r="C9" s="15" t="s">
        <v>56</v>
      </c>
      <c r="D9" s="16" t="s">
        <v>68</v>
      </c>
      <c r="E9" s="30" t="s">
        <v>66</v>
      </c>
      <c r="I9" s="35"/>
      <c r="J9" s="35"/>
      <c r="K9" s="35"/>
      <c r="L9" s="38"/>
      <c r="M9" s="38"/>
      <c r="N9" s="36"/>
      <c r="O9" s="37"/>
    </row>
    <row r="10" spans="1:15" x14ac:dyDescent="0.2">
      <c r="A10" s="9">
        <v>4</v>
      </c>
      <c r="B10" s="10" t="s">
        <v>5</v>
      </c>
      <c r="C10" s="11" t="s">
        <v>56</v>
      </c>
      <c r="D10" s="12" t="s">
        <v>68</v>
      </c>
      <c r="E10" s="28" t="s">
        <v>65</v>
      </c>
      <c r="I10" s="35"/>
      <c r="J10" s="35"/>
      <c r="K10" s="35"/>
      <c r="L10" s="38"/>
      <c r="M10" s="38"/>
      <c r="N10" s="36"/>
      <c r="O10" s="37"/>
    </row>
    <row r="11" spans="1:15" ht="16" thickBot="1" x14ac:dyDescent="0.25">
      <c r="A11" s="13">
        <v>4</v>
      </c>
      <c r="B11" s="14" t="s">
        <v>41</v>
      </c>
      <c r="C11" s="15" t="s">
        <v>56</v>
      </c>
      <c r="D11" s="16" t="s">
        <v>68</v>
      </c>
      <c r="E11" s="30" t="s">
        <v>65</v>
      </c>
      <c r="I11" s="41"/>
      <c r="J11" s="41"/>
      <c r="K11" s="41"/>
      <c r="L11" s="42"/>
      <c r="M11" s="42"/>
      <c r="N11" s="43"/>
      <c r="O11" s="44"/>
    </row>
    <row r="12" spans="1:15" x14ac:dyDescent="0.2">
      <c r="A12" s="9">
        <v>5</v>
      </c>
      <c r="B12" s="10" t="s">
        <v>7</v>
      </c>
      <c r="C12" s="11" t="s">
        <v>56</v>
      </c>
      <c r="D12" s="12" t="s">
        <v>68</v>
      </c>
      <c r="E12" s="28" t="s">
        <v>66</v>
      </c>
      <c r="J12" s="40"/>
    </row>
    <row r="13" spans="1:15" ht="16" thickBot="1" x14ac:dyDescent="0.25">
      <c r="A13" s="13">
        <v>5</v>
      </c>
      <c r="B13" s="14" t="s">
        <v>13</v>
      </c>
      <c r="C13" s="15" t="s">
        <v>56</v>
      </c>
      <c r="D13" s="16" t="s">
        <v>68</v>
      </c>
      <c r="E13" s="30" t="s">
        <v>81</v>
      </c>
      <c r="L13" s="39"/>
      <c r="O13" s="39"/>
    </row>
    <row r="14" spans="1:15" x14ac:dyDescent="0.2">
      <c r="A14" s="9">
        <v>6</v>
      </c>
      <c r="B14" s="20" t="s">
        <v>40</v>
      </c>
      <c r="C14" s="11" t="s">
        <v>57</v>
      </c>
      <c r="D14" s="12" t="s">
        <v>68</v>
      </c>
      <c r="E14" s="28" t="s">
        <v>65</v>
      </c>
      <c r="O14" s="39"/>
    </row>
    <row r="15" spans="1:15" ht="16" thickBot="1" x14ac:dyDescent="0.25">
      <c r="A15" s="13">
        <v>6</v>
      </c>
      <c r="B15" s="14" t="s">
        <v>16</v>
      </c>
      <c r="C15" s="15" t="s">
        <v>57</v>
      </c>
      <c r="D15" s="16" t="s">
        <v>68</v>
      </c>
      <c r="E15" s="30" t="s">
        <v>65</v>
      </c>
    </row>
    <row r="16" spans="1:15" x14ac:dyDescent="0.2">
      <c r="A16" s="9">
        <v>7</v>
      </c>
      <c r="B16" s="10" t="s">
        <v>9</v>
      </c>
      <c r="C16" s="11" t="s">
        <v>57</v>
      </c>
      <c r="D16" s="12" t="s">
        <v>68</v>
      </c>
      <c r="E16" s="28" t="s">
        <v>65</v>
      </c>
    </row>
    <row r="17" spans="1:5" ht="16" thickBot="1" x14ac:dyDescent="0.25">
      <c r="A17" s="13">
        <v>7</v>
      </c>
      <c r="B17" s="14" t="s">
        <v>11</v>
      </c>
      <c r="C17" s="15" t="s">
        <v>57</v>
      </c>
      <c r="D17" s="16" t="s">
        <v>68</v>
      </c>
      <c r="E17" s="30" t="s">
        <v>81</v>
      </c>
    </row>
    <row r="18" spans="1:5" x14ac:dyDescent="0.2">
      <c r="A18" s="9">
        <v>8</v>
      </c>
      <c r="B18" s="10" t="s">
        <v>45</v>
      </c>
      <c r="C18" s="11" t="s">
        <v>57</v>
      </c>
      <c r="D18" s="12" t="s">
        <v>68</v>
      </c>
      <c r="E18" s="28" t="s">
        <v>81</v>
      </c>
    </row>
    <row r="19" spans="1:5" ht="16" thickBot="1" x14ac:dyDescent="0.25">
      <c r="A19" s="13">
        <v>8</v>
      </c>
      <c r="B19" s="14" t="s">
        <v>47</v>
      </c>
      <c r="C19" s="15" t="s">
        <v>57</v>
      </c>
      <c r="D19" s="16" t="s">
        <v>68</v>
      </c>
      <c r="E19" s="30" t="s">
        <v>81</v>
      </c>
    </row>
    <row r="20" spans="1:5" x14ac:dyDescent="0.2">
      <c r="A20" s="9">
        <v>9</v>
      </c>
      <c r="B20" s="10" t="s">
        <v>52</v>
      </c>
      <c r="C20" s="11" t="s">
        <v>57</v>
      </c>
      <c r="D20" s="12" t="s">
        <v>67</v>
      </c>
      <c r="E20" s="28" t="s">
        <v>81</v>
      </c>
    </row>
    <row r="21" spans="1:5" x14ac:dyDescent="0.2">
      <c r="A21" s="17">
        <v>9</v>
      </c>
      <c r="B21" s="1" t="s">
        <v>53</v>
      </c>
      <c r="C21" s="18" t="s">
        <v>57</v>
      </c>
      <c r="D21" s="19" t="s">
        <v>67</v>
      </c>
      <c r="E21" s="29" t="s">
        <v>81</v>
      </c>
    </row>
    <row r="22" spans="1:5" ht="16" thickBot="1" x14ac:dyDescent="0.25">
      <c r="A22" s="13">
        <v>9</v>
      </c>
      <c r="B22" s="14" t="s">
        <v>43</v>
      </c>
      <c r="C22" s="15" t="s">
        <v>57</v>
      </c>
      <c r="D22" s="16" t="s">
        <v>67</v>
      </c>
      <c r="E22" s="30" t="s">
        <v>64</v>
      </c>
    </row>
    <row r="23" spans="1:5" x14ac:dyDescent="0.2">
      <c r="A23" s="9">
        <v>10</v>
      </c>
      <c r="B23" s="10" t="s">
        <v>60</v>
      </c>
      <c r="C23" s="11" t="s">
        <v>61</v>
      </c>
      <c r="D23" s="12" t="s">
        <v>82</v>
      </c>
      <c r="E23" s="28" t="s">
        <v>66</v>
      </c>
    </row>
    <row r="24" spans="1:5" ht="16" thickBot="1" x14ac:dyDescent="0.25">
      <c r="A24" s="13">
        <v>10</v>
      </c>
      <c r="B24" s="14" t="s">
        <v>58</v>
      </c>
      <c r="C24" s="15" t="s">
        <v>61</v>
      </c>
      <c r="D24" s="16" t="s">
        <v>82</v>
      </c>
      <c r="E24" s="30" t="s">
        <v>65</v>
      </c>
    </row>
    <row r="25" spans="1:5" x14ac:dyDescent="0.2">
      <c r="A25" s="9">
        <v>11</v>
      </c>
      <c r="B25" s="10" t="s">
        <v>62</v>
      </c>
      <c r="C25" s="11" t="s">
        <v>61</v>
      </c>
      <c r="D25" s="12" t="s">
        <v>82</v>
      </c>
      <c r="E25" s="28" t="s">
        <v>64</v>
      </c>
    </row>
    <row r="26" spans="1:5" ht="16" thickBot="1" x14ac:dyDescent="0.25">
      <c r="A26" s="13">
        <v>11</v>
      </c>
      <c r="B26" s="14" t="s">
        <v>59</v>
      </c>
      <c r="C26" s="15" t="s">
        <v>61</v>
      </c>
      <c r="D26" s="16" t="s">
        <v>82</v>
      </c>
      <c r="E26" s="30" t="s">
        <v>81</v>
      </c>
    </row>
    <row r="1048575" spans="4:4" ht="16" thickBot="1" x14ac:dyDescent="0.25"/>
    <row r="1048576" spans="4:4" x14ac:dyDescent="0.2">
      <c r="D1048576" s="27"/>
    </row>
  </sheetData>
  <autoFilter ref="A1:D25" xr:uid="{00000000-0009-0000-0000-00000B000000}"/>
  <sortState ref="A2:E26">
    <sortCondition ref="A2:A26"/>
    <sortCondition ref="B2:B26"/>
  </sortState>
  <pageMargins left="0.7" right="0.7" top="0.78740157499999996" bottom="0.78740157499999996" header="0.3" footer="0.3"/>
  <pageSetup paperSize="9" scale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29" workbookViewId="0">
      <selection activeCell="A39" sqref="A39"/>
    </sheetView>
  </sheetViews>
  <sheetFormatPr baseColWidth="10" defaultRowHeight="15" x14ac:dyDescent="0.2"/>
  <cols>
    <col min="3" max="3" width="18.33203125" bestFit="1" customWidth="1"/>
    <col min="5" max="5" width="5.33203125" style="72" bestFit="1" customWidth="1"/>
    <col min="6" max="6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26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33.802</v>
      </c>
    </row>
    <row r="3" spans="1:6" x14ac:dyDescent="0.2">
      <c r="A3">
        <v>20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34.494</v>
      </c>
      <c r="F3" s="72">
        <f t="shared" ref="F3:F34" si="0">E3-$E$2</f>
        <v>0.69200000000000017</v>
      </c>
    </row>
    <row r="4" spans="1:6" x14ac:dyDescent="0.2">
      <c r="A4">
        <v>29</v>
      </c>
      <c r="B4">
        <v>18</v>
      </c>
      <c r="C4" t="str">
        <f>VLOOKUP(B4,'Startnummern Regio'!A:C,2,0)</f>
        <v>Janina Franz</v>
      </c>
      <c r="D4">
        <f>VLOOKUP(B4,'Startnummern Regio'!A:C,3,0)</f>
        <v>2001</v>
      </c>
      <c r="E4" s="72">
        <v>34.512999999999998</v>
      </c>
      <c r="F4" s="72">
        <f t="shared" si="0"/>
        <v>0.71099999999999852</v>
      </c>
    </row>
    <row r="5" spans="1:6" x14ac:dyDescent="0.2">
      <c r="A5">
        <v>56</v>
      </c>
      <c r="B5">
        <v>18</v>
      </c>
      <c r="C5" t="str">
        <f>VLOOKUP(B5,'Startnummern Regio'!A:C,2,0)</f>
        <v>Janina Franz</v>
      </c>
      <c r="D5">
        <f>VLOOKUP(B5,'Startnummern Regio'!A:C,3,0)</f>
        <v>2001</v>
      </c>
      <c r="E5" s="72">
        <v>34.566000000000003</v>
      </c>
      <c r="F5" s="72">
        <f t="shared" si="0"/>
        <v>0.7640000000000029</v>
      </c>
    </row>
    <row r="6" spans="1:6" x14ac:dyDescent="0.2">
      <c r="A6">
        <v>27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 s="72">
        <v>34.887</v>
      </c>
      <c r="F6" s="72">
        <f t="shared" si="0"/>
        <v>1.0850000000000009</v>
      </c>
    </row>
    <row r="7" spans="1:6" x14ac:dyDescent="0.2">
      <c r="A7">
        <v>58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34.911000000000001</v>
      </c>
      <c r="F7" s="72">
        <f t="shared" si="0"/>
        <v>1.1090000000000018</v>
      </c>
    </row>
    <row r="8" spans="1:6" x14ac:dyDescent="0.2">
      <c r="A8">
        <v>49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35.033999999999999</v>
      </c>
      <c r="F8" s="72">
        <f t="shared" si="0"/>
        <v>1.2319999999999993</v>
      </c>
    </row>
    <row r="9" spans="1:6" x14ac:dyDescent="0.2">
      <c r="A9">
        <v>55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 s="72">
        <v>35.1</v>
      </c>
      <c r="F9" s="72">
        <f t="shared" si="0"/>
        <v>1.2980000000000018</v>
      </c>
    </row>
    <row r="10" spans="1:6" x14ac:dyDescent="0.2">
      <c r="A10">
        <v>28</v>
      </c>
      <c r="B10">
        <v>5</v>
      </c>
      <c r="C10" t="str">
        <f>VLOOKUP(B10,'Startnummern Regio'!A:C,2,0)</f>
        <v>Hanna Höflinger</v>
      </c>
      <c r="D10">
        <f>VLOOKUP(B10,'Startnummern Regio'!A:C,3,0)</f>
        <v>2002</v>
      </c>
      <c r="E10" s="72">
        <v>35.213000000000001</v>
      </c>
      <c r="F10" s="72">
        <f t="shared" si="0"/>
        <v>1.4110000000000014</v>
      </c>
    </row>
    <row r="11" spans="1:6" x14ac:dyDescent="0.2">
      <c r="A11">
        <v>19</v>
      </c>
      <c r="B11">
        <v>7</v>
      </c>
      <c r="C11" t="str">
        <f>VLOOKUP(B11,'Startnummern Regio'!A:C,2,0)</f>
        <v>Luisa Seifritz</v>
      </c>
      <c r="D11">
        <f>VLOOKUP(B11,'Startnummern Regio'!A:C,3,0)</f>
        <v>2002</v>
      </c>
      <c r="E11" s="72">
        <v>35.298000000000002</v>
      </c>
      <c r="F11" s="72">
        <f t="shared" si="0"/>
        <v>1.4960000000000022</v>
      </c>
    </row>
    <row r="12" spans="1:6" x14ac:dyDescent="0.2">
      <c r="A12">
        <v>73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 s="72">
        <v>35.308</v>
      </c>
      <c r="F12" s="72">
        <f t="shared" si="0"/>
        <v>1.5060000000000002</v>
      </c>
    </row>
    <row r="13" spans="1:6" x14ac:dyDescent="0.2">
      <c r="A13">
        <v>42</v>
      </c>
      <c r="B13">
        <v>36</v>
      </c>
      <c r="C13" t="str">
        <f>VLOOKUP(B13,'Startnummern Regio'!A:C,2,0)</f>
        <v>Leo Scherer</v>
      </c>
      <c r="D13">
        <f>VLOOKUP(B13,'Startnummern Regio'!A:C,3,0)</f>
        <v>2006</v>
      </c>
      <c r="E13" s="72">
        <v>35.884</v>
      </c>
      <c r="F13" s="72">
        <f t="shared" si="0"/>
        <v>2.0820000000000007</v>
      </c>
    </row>
    <row r="14" spans="1:6" x14ac:dyDescent="0.2">
      <c r="A14">
        <v>77</v>
      </c>
      <c r="B14">
        <v>21</v>
      </c>
      <c r="C14" t="str">
        <f>VLOOKUP(B14,'Startnummern Regio'!A:C,2,0)</f>
        <v>Moritz Hummel</v>
      </c>
      <c r="D14">
        <f>VLOOKUP(B14,'Startnummern Regio'!A:C,3,0)</f>
        <v>2003</v>
      </c>
      <c r="E14" s="72">
        <v>35.936</v>
      </c>
      <c r="F14" s="72">
        <f t="shared" si="0"/>
        <v>2.1340000000000003</v>
      </c>
    </row>
    <row r="15" spans="1:6" x14ac:dyDescent="0.2">
      <c r="A15">
        <v>21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35.944000000000003</v>
      </c>
      <c r="F15" s="72">
        <f t="shared" si="0"/>
        <v>2.142000000000003</v>
      </c>
    </row>
    <row r="16" spans="1:6" x14ac:dyDescent="0.2">
      <c r="A16">
        <v>53</v>
      </c>
      <c r="B16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72">
        <v>36.030999999999999</v>
      </c>
      <c r="F16" s="72">
        <f t="shared" si="0"/>
        <v>2.2289999999999992</v>
      </c>
    </row>
    <row r="17" spans="1:6" x14ac:dyDescent="0.2">
      <c r="A17">
        <v>40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36.061999999999998</v>
      </c>
      <c r="F17" s="72">
        <f t="shared" si="0"/>
        <v>2.259999999999998</v>
      </c>
    </row>
    <row r="18" spans="1:6" x14ac:dyDescent="0.2">
      <c r="A18">
        <v>24</v>
      </c>
      <c r="B18">
        <v>15</v>
      </c>
      <c r="C18" t="str">
        <f>VLOOKUP(B18,'Startnummern Regio'!A:C,2,0)</f>
        <v>Leon Thoma</v>
      </c>
      <c r="D18">
        <f>VLOOKUP(B18,'Startnummern Regio'!A:C,3,0)</f>
        <v>2004</v>
      </c>
      <c r="E18" s="72">
        <v>36.093000000000004</v>
      </c>
      <c r="F18" s="72">
        <f t="shared" si="0"/>
        <v>2.2910000000000039</v>
      </c>
    </row>
    <row r="19" spans="1:6" x14ac:dyDescent="0.2">
      <c r="A19">
        <v>23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36.253</v>
      </c>
      <c r="F19" s="72">
        <f t="shared" si="0"/>
        <v>2.4510000000000005</v>
      </c>
    </row>
    <row r="20" spans="1:6" x14ac:dyDescent="0.2">
      <c r="A20">
        <v>54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36.279000000000003</v>
      </c>
      <c r="F20" s="72">
        <f t="shared" si="0"/>
        <v>2.4770000000000039</v>
      </c>
    </row>
    <row r="21" spans="1:6" x14ac:dyDescent="0.2">
      <c r="A21">
        <v>51</v>
      </c>
      <c r="B21">
        <v>22</v>
      </c>
      <c r="C21" t="str">
        <f>VLOOKUP(B21,'Startnummern Regio'!A:C,2,0)</f>
        <v>Valentin Ruh</v>
      </c>
      <c r="D21">
        <f>VLOOKUP(B21,'Startnummern Regio'!A:C,3,0)</f>
        <v>2004</v>
      </c>
      <c r="E21" s="72">
        <v>36.29</v>
      </c>
      <c r="F21" s="72">
        <f t="shared" si="0"/>
        <v>2.4879999999999995</v>
      </c>
    </row>
    <row r="22" spans="1:6" x14ac:dyDescent="0.2">
      <c r="A22">
        <v>50</v>
      </c>
      <c r="B22">
        <v>19</v>
      </c>
      <c r="C22" t="str">
        <f>VLOOKUP(B22,'Startnummern Regio'!A:C,2,0)</f>
        <v>Ramon Franz</v>
      </c>
      <c r="D22">
        <f>VLOOKUP(B22,'Startnummern Regio'!A:C,3,0)</f>
        <v>2004</v>
      </c>
      <c r="E22" s="72">
        <v>36.454000000000001</v>
      </c>
      <c r="F22" s="72">
        <f t="shared" si="0"/>
        <v>2.652000000000001</v>
      </c>
    </row>
    <row r="23" spans="1:6" x14ac:dyDescent="0.2">
      <c r="A23">
        <v>52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36.929000000000002</v>
      </c>
      <c r="F23" s="72">
        <f t="shared" si="0"/>
        <v>3.1270000000000024</v>
      </c>
    </row>
    <row r="24" spans="1:6" x14ac:dyDescent="0.2">
      <c r="A24">
        <v>69</v>
      </c>
      <c r="B24">
        <v>16</v>
      </c>
      <c r="C24" t="str">
        <f>VLOOKUP(B24,'Startnummern Regio'!A:C,2,0)</f>
        <v>Sophia Stahl</v>
      </c>
      <c r="D24">
        <f>VLOOKUP(B24,'Startnummern Regio'!A:C,3,0)</f>
        <v>2005</v>
      </c>
      <c r="E24" s="72">
        <v>37.292000000000002</v>
      </c>
      <c r="F24" s="72">
        <f t="shared" si="0"/>
        <v>3.490000000000002</v>
      </c>
    </row>
    <row r="25" spans="1:6" x14ac:dyDescent="0.2">
      <c r="A25">
        <v>22</v>
      </c>
      <c r="B25">
        <v>19</v>
      </c>
      <c r="C25" t="str">
        <f>VLOOKUP(B25,'Startnummern Regio'!A:C,2,0)</f>
        <v>Ramon Franz</v>
      </c>
      <c r="D25">
        <f>VLOOKUP(B25,'Startnummern Regio'!A:C,3,0)</f>
        <v>2004</v>
      </c>
      <c r="E25" s="72">
        <v>37.569000000000003</v>
      </c>
      <c r="F25" s="72">
        <f t="shared" si="0"/>
        <v>3.767000000000003</v>
      </c>
    </row>
    <row r="26" spans="1:6" x14ac:dyDescent="0.2">
      <c r="A26">
        <v>43</v>
      </c>
      <c r="B26">
        <v>25</v>
      </c>
      <c r="C26" t="str">
        <f>VLOOKUP(B26,'Startnummern Regio'!A:C,2,0)</f>
        <v>Lina Herrmann</v>
      </c>
      <c r="D26">
        <f>VLOOKUP(B26,'Startnummern Regio'!A:C,3,0)</f>
        <v>2005</v>
      </c>
      <c r="E26" s="72">
        <v>38.033000000000001</v>
      </c>
      <c r="F26" s="72">
        <f t="shared" si="0"/>
        <v>4.2310000000000016</v>
      </c>
    </row>
    <row r="27" spans="1:6" x14ac:dyDescent="0.2">
      <c r="A27">
        <v>35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38.055</v>
      </c>
      <c r="F27" s="72">
        <f t="shared" si="0"/>
        <v>4.2530000000000001</v>
      </c>
    </row>
    <row r="28" spans="1:6" x14ac:dyDescent="0.2">
      <c r="A28">
        <v>18</v>
      </c>
      <c r="B28">
        <v>25</v>
      </c>
      <c r="C28" t="str">
        <f>VLOOKUP(B28,'Startnummern Regio'!A:C,2,0)</f>
        <v>Lina Herrmann</v>
      </c>
      <c r="D28">
        <f>VLOOKUP(B28,'Startnummern Regio'!A:C,3,0)</f>
        <v>2005</v>
      </c>
      <c r="E28" s="72">
        <v>38.201999999999998</v>
      </c>
      <c r="F28" s="72">
        <f t="shared" si="0"/>
        <v>4.3999999999999986</v>
      </c>
    </row>
    <row r="29" spans="1:6" x14ac:dyDescent="0.2">
      <c r="A29">
        <v>32</v>
      </c>
      <c r="B29">
        <v>58</v>
      </c>
      <c r="C29" t="str">
        <f>VLOOKUP(B29,'Startnummern Regio'!A:C,2,0)</f>
        <v>Tim Behringer</v>
      </c>
      <c r="D29">
        <f>VLOOKUP(B29,'Startnummern Regio'!A:C,3,0)</f>
        <v>2007</v>
      </c>
      <c r="E29" s="72">
        <v>38.305</v>
      </c>
      <c r="F29" s="72">
        <f t="shared" si="0"/>
        <v>4.5030000000000001</v>
      </c>
    </row>
    <row r="30" spans="1:6" x14ac:dyDescent="0.2">
      <c r="A30">
        <v>75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38.345999999999997</v>
      </c>
      <c r="F30" s="72">
        <f t="shared" si="0"/>
        <v>4.5439999999999969</v>
      </c>
    </row>
    <row r="31" spans="1:6" x14ac:dyDescent="0.2">
      <c r="A31">
        <v>34</v>
      </c>
      <c r="B31">
        <v>28</v>
      </c>
      <c r="C31" t="str">
        <f>VLOOKUP(B31,'Startnummern Regio'!A:C,2,0)</f>
        <v>Sophie Hummel</v>
      </c>
      <c r="D31">
        <f>VLOOKUP(B31,'Startnummern Regio'!A:C,3,0)</f>
        <v>2005</v>
      </c>
      <c r="E31" s="72">
        <v>38.478000000000002</v>
      </c>
      <c r="F31" s="72">
        <f t="shared" si="0"/>
        <v>4.6760000000000019</v>
      </c>
    </row>
    <row r="32" spans="1:6" x14ac:dyDescent="0.2">
      <c r="A32">
        <v>63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38.709000000000003</v>
      </c>
      <c r="F32" s="72">
        <f t="shared" si="0"/>
        <v>4.9070000000000036</v>
      </c>
    </row>
    <row r="33" spans="1:6" x14ac:dyDescent="0.2">
      <c r="A33">
        <v>33</v>
      </c>
      <c r="B33">
        <v>11</v>
      </c>
      <c r="C33" t="str">
        <f>VLOOKUP(B33,'Startnummern Regio'!A:C,2,0)</f>
        <v>Finja Mangler</v>
      </c>
      <c r="D33">
        <f>VLOOKUP(B33,'Startnummern Regio'!A:C,3,0)</f>
        <v>2006</v>
      </c>
      <c r="E33" s="72">
        <v>38.749000000000002</v>
      </c>
      <c r="F33" s="72">
        <f t="shared" si="0"/>
        <v>4.9470000000000027</v>
      </c>
    </row>
    <row r="34" spans="1:6" x14ac:dyDescent="0.2">
      <c r="A34">
        <v>64</v>
      </c>
      <c r="B34">
        <v>13</v>
      </c>
      <c r="C34" t="str">
        <f>VLOOKUP(B34,'Startnummern Regio'!A:C,2,0)</f>
        <v>Ann-Katrin Schwietale</v>
      </c>
      <c r="D34">
        <f>VLOOKUP(B34,'Startnummern Regio'!A:C,3,0)</f>
        <v>2003</v>
      </c>
      <c r="E34" s="72">
        <v>38.756999999999998</v>
      </c>
      <c r="F34" s="72">
        <f t="shared" si="0"/>
        <v>4.9549999999999983</v>
      </c>
    </row>
    <row r="35" spans="1:6" x14ac:dyDescent="0.2">
      <c r="A35">
        <v>79</v>
      </c>
      <c r="B35">
        <v>2</v>
      </c>
      <c r="C35" t="str">
        <f>VLOOKUP(B35,'Startnummern Regio'!A:C,2,0)</f>
        <v>Robin Holz</v>
      </c>
      <c r="D35">
        <f>VLOOKUP(B35,'Startnummern Regio'!A:C,3,0)</f>
        <v>2005</v>
      </c>
      <c r="E35" s="72">
        <v>38.762</v>
      </c>
      <c r="F35" s="72">
        <f t="shared" ref="F35:F53" si="1">E35-$E$2</f>
        <v>4.9600000000000009</v>
      </c>
    </row>
    <row r="36" spans="1:6" x14ac:dyDescent="0.2">
      <c r="A36">
        <v>78</v>
      </c>
      <c r="B36">
        <v>36</v>
      </c>
      <c r="C36" t="str">
        <f>VLOOKUP(B36,'Startnummern Regio'!A:C,2,0)</f>
        <v>Leo Scherer</v>
      </c>
      <c r="D36">
        <f>VLOOKUP(B36,'Startnummern Regio'!A:C,3,0)</f>
        <v>2006</v>
      </c>
      <c r="E36" s="72">
        <v>38.798000000000002</v>
      </c>
      <c r="F36" s="72">
        <f t="shared" si="1"/>
        <v>4.9960000000000022</v>
      </c>
    </row>
    <row r="37" spans="1:6" x14ac:dyDescent="0.2">
      <c r="A37">
        <v>62</v>
      </c>
      <c r="B37">
        <v>28</v>
      </c>
      <c r="C37" t="str">
        <f>VLOOKUP(B37,'Startnummern Regio'!A:C,2,0)</f>
        <v>Sophie Hummel</v>
      </c>
      <c r="D37">
        <f>VLOOKUP(B37,'Startnummern Regio'!A:C,3,0)</f>
        <v>2005</v>
      </c>
      <c r="E37" s="72">
        <v>38.901000000000003</v>
      </c>
      <c r="F37" s="72">
        <f t="shared" si="1"/>
        <v>5.0990000000000038</v>
      </c>
    </row>
    <row r="38" spans="1:6" x14ac:dyDescent="0.2">
      <c r="A38">
        <v>71</v>
      </c>
      <c r="B38">
        <v>26</v>
      </c>
      <c r="C38" t="str">
        <f>VLOOKUP(B38,'Startnummern Regio'!A:C,2,0)</f>
        <v>Romi Herrmann</v>
      </c>
      <c r="D38">
        <f>VLOOKUP(B38,'Startnummern Regio'!A:C,3,0)</f>
        <v>2006</v>
      </c>
      <c r="E38" s="72">
        <v>39.058999999999997</v>
      </c>
      <c r="F38" s="72">
        <f t="shared" si="1"/>
        <v>5.2569999999999979</v>
      </c>
    </row>
    <row r="39" spans="1:6" x14ac:dyDescent="0.2">
      <c r="A39">
        <v>44</v>
      </c>
      <c r="B39">
        <v>26</v>
      </c>
      <c r="C39" t="str">
        <f>VLOOKUP(B39,'Startnummern Regio'!A:C,2,0)</f>
        <v>Romi Herrmann</v>
      </c>
      <c r="D39">
        <f>VLOOKUP(B39,'Startnummern Regio'!A:C,3,0)</f>
        <v>2006</v>
      </c>
      <c r="E39" s="72">
        <v>39.212000000000003</v>
      </c>
      <c r="F39" s="72">
        <f t="shared" si="1"/>
        <v>5.4100000000000037</v>
      </c>
    </row>
    <row r="40" spans="1:6" x14ac:dyDescent="0.2">
      <c r="A40">
        <v>74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39.293999999999997</v>
      </c>
      <c r="F40" s="72">
        <f t="shared" si="1"/>
        <v>5.4919999999999973</v>
      </c>
    </row>
    <row r="41" spans="1:6" x14ac:dyDescent="0.2">
      <c r="A41">
        <v>59</v>
      </c>
      <c r="B41">
        <v>58</v>
      </c>
      <c r="C41" t="str">
        <f>VLOOKUP(B41,'Startnummern Regio'!A:C,2,0)</f>
        <v>Tim Behringer</v>
      </c>
      <c r="D41">
        <f>VLOOKUP(B41,'Startnummern Regio'!A:C,3,0)</f>
        <v>2007</v>
      </c>
      <c r="E41" s="72">
        <v>39.378999999999998</v>
      </c>
      <c r="F41" s="72">
        <f t="shared" si="1"/>
        <v>5.5769999999999982</v>
      </c>
    </row>
    <row r="42" spans="1:6" x14ac:dyDescent="0.2">
      <c r="A42">
        <v>39</v>
      </c>
      <c r="B42">
        <v>69</v>
      </c>
      <c r="C42" t="str">
        <f>VLOOKUP(B42,'Startnummern Regio'!A:C,2,0)</f>
        <v>Tobias Würth</v>
      </c>
      <c r="D42">
        <f>VLOOKUP(B42,'Startnummern Regio'!A:C,3,0)</f>
        <v>2005</v>
      </c>
      <c r="E42" s="72">
        <v>39.667000000000002</v>
      </c>
      <c r="F42" s="72">
        <f t="shared" si="1"/>
        <v>5.865000000000002</v>
      </c>
    </row>
    <row r="43" spans="1:6" x14ac:dyDescent="0.2">
      <c r="A43">
        <v>70</v>
      </c>
      <c r="B43">
        <v>25</v>
      </c>
      <c r="C43" t="str">
        <f>VLOOKUP(B43,'Startnummern Regio'!A:C,2,0)</f>
        <v>Lina Herrmann</v>
      </c>
      <c r="D43">
        <f>VLOOKUP(B43,'Startnummern Regio'!A:C,3,0)</f>
        <v>2005</v>
      </c>
      <c r="E43" s="72">
        <v>39.81</v>
      </c>
      <c r="F43" s="72">
        <f t="shared" si="1"/>
        <v>6.0080000000000027</v>
      </c>
    </row>
    <row r="44" spans="1:6" x14ac:dyDescent="0.2">
      <c r="A44">
        <v>67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40.692</v>
      </c>
      <c r="F44" s="72">
        <f t="shared" si="1"/>
        <v>6.8900000000000006</v>
      </c>
    </row>
    <row r="45" spans="1:6" x14ac:dyDescent="0.2">
      <c r="A45">
        <v>45</v>
      </c>
      <c r="B45">
        <v>52</v>
      </c>
      <c r="C45" t="str">
        <f>VLOOKUP(B45,'Startnummern Regio'!A:C,2,0)</f>
        <v>Maja Schilling</v>
      </c>
      <c r="D45">
        <f>VLOOKUP(B45,'Startnummern Regio'!A:C,3,0)</f>
        <v>2006</v>
      </c>
      <c r="E45" s="72">
        <v>41.707999999999998</v>
      </c>
      <c r="F45" s="72">
        <f t="shared" si="1"/>
        <v>7.9059999999999988</v>
      </c>
    </row>
    <row r="46" spans="1:6" x14ac:dyDescent="0.2">
      <c r="A46">
        <v>60</v>
      </c>
      <c r="B46">
        <v>89</v>
      </c>
      <c r="C46" t="str">
        <f>VLOOKUP(B46,'Startnummern Regio'!A:C,2,0)</f>
        <v xml:space="preserve">Emilia Birkenmeier </v>
      </c>
      <c r="D46">
        <f>VLOOKUP(B46,'Startnummern Regio'!A:C,3,0)</f>
        <v>2004</v>
      </c>
      <c r="E46" s="72">
        <v>42.045000000000002</v>
      </c>
      <c r="F46" s="72">
        <f t="shared" si="1"/>
        <v>8.2430000000000021</v>
      </c>
    </row>
    <row r="47" spans="1:6" x14ac:dyDescent="0.2">
      <c r="A47">
        <v>68</v>
      </c>
      <c r="B47">
        <v>68</v>
      </c>
      <c r="C47" t="str">
        <f>VLOOKUP(B47,'Startnummern Regio'!A:C,2,0)</f>
        <v>Alika Will</v>
      </c>
      <c r="D47">
        <f>VLOOKUP(B47,'Startnummern Regio'!A:C,3,0)</f>
        <v>2005</v>
      </c>
      <c r="E47" s="72">
        <v>42.250999999999998</v>
      </c>
      <c r="F47" s="72">
        <f t="shared" si="1"/>
        <v>8.4489999999999981</v>
      </c>
    </row>
    <row r="48" spans="1:6" x14ac:dyDescent="0.2">
      <c r="A48">
        <v>31</v>
      </c>
      <c r="B48">
        <v>89</v>
      </c>
      <c r="C48" t="str">
        <f>VLOOKUP(B48,'Startnummern Regio'!A:C,2,0)</f>
        <v xml:space="preserve">Emilia Birkenmeier </v>
      </c>
      <c r="D48">
        <f>VLOOKUP(B48,'Startnummern Regio'!A:C,3,0)</f>
        <v>2004</v>
      </c>
      <c r="E48" s="72">
        <v>42.368000000000002</v>
      </c>
      <c r="F48" s="72">
        <f t="shared" si="1"/>
        <v>8.5660000000000025</v>
      </c>
    </row>
    <row r="49" spans="1:6" x14ac:dyDescent="0.2">
      <c r="A49">
        <v>65</v>
      </c>
      <c r="B49">
        <v>88</v>
      </c>
      <c r="C49" t="str">
        <f>VLOOKUP(B49,'Startnummern Regio'!A:C,2,0)</f>
        <v>Annalisa Valasek</v>
      </c>
      <c r="D49">
        <f>VLOOKUP(B49,'Startnummern Regio'!A:C,3,0)</f>
        <v>2003</v>
      </c>
      <c r="E49" s="72">
        <v>42.395000000000003</v>
      </c>
      <c r="F49" s="72">
        <f t="shared" si="1"/>
        <v>8.5930000000000035</v>
      </c>
    </row>
    <row r="50" spans="1:6" x14ac:dyDescent="0.2">
      <c r="A50">
        <v>38</v>
      </c>
      <c r="B50">
        <v>68</v>
      </c>
      <c r="C50" t="str">
        <f>VLOOKUP(B50,'Startnummern Regio'!A:C,2,0)</f>
        <v>Alika Will</v>
      </c>
      <c r="D50">
        <f>VLOOKUP(B50,'Startnummern Regio'!A:C,3,0)</f>
        <v>2005</v>
      </c>
      <c r="E50" s="72">
        <v>42.561</v>
      </c>
      <c r="F50" s="72">
        <f t="shared" si="1"/>
        <v>8.7590000000000003</v>
      </c>
    </row>
    <row r="51" spans="1:6" x14ac:dyDescent="0.2">
      <c r="A51">
        <v>66</v>
      </c>
      <c r="B51">
        <v>89</v>
      </c>
      <c r="C51" t="str">
        <f>VLOOKUP(B51,'Startnummern Regio'!A:C,2,0)</f>
        <v xml:space="preserve">Emilia Birkenmeier </v>
      </c>
      <c r="D51">
        <f>VLOOKUP(B51,'Startnummern Regio'!A:C,3,0)</f>
        <v>2004</v>
      </c>
      <c r="E51" s="72">
        <v>42.792000000000002</v>
      </c>
      <c r="F51" s="72">
        <f t="shared" si="1"/>
        <v>8.990000000000002</v>
      </c>
    </row>
    <row r="52" spans="1:6" x14ac:dyDescent="0.2">
      <c r="A52">
        <v>61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44.401000000000003</v>
      </c>
      <c r="F52" s="72">
        <f t="shared" si="1"/>
        <v>10.599000000000004</v>
      </c>
    </row>
    <row r="53" spans="1:6" x14ac:dyDescent="0.2">
      <c r="A53">
        <v>30</v>
      </c>
      <c r="B53">
        <v>88</v>
      </c>
      <c r="C53" t="str">
        <f>VLOOKUP(B53,'Startnummern Regio'!A:C,2,0)</f>
        <v>Annalisa Valasek</v>
      </c>
      <c r="D53">
        <f>VLOOKUP(B53,'Startnummern Regio'!A:C,3,0)</f>
        <v>2003</v>
      </c>
      <c r="E53" s="72">
        <v>44.665999999999997</v>
      </c>
      <c r="F53" s="72">
        <f t="shared" si="1"/>
        <v>10.863999999999997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8"/>
  <sheetViews>
    <sheetView topLeftCell="A31" workbookViewId="0">
      <selection activeCell="C80" sqref="C80"/>
    </sheetView>
  </sheetViews>
  <sheetFormatPr baseColWidth="10" defaultRowHeight="15" x14ac:dyDescent="0.2"/>
  <cols>
    <col min="3" max="3" width="18.33203125" bestFit="1" customWidth="1"/>
    <col min="5" max="6" width="10.66406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26.018000000000001</v>
      </c>
    </row>
    <row r="3" spans="1:6" x14ac:dyDescent="0.2">
      <c r="A3">
        <v>119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26.36</v>
      </c>
      <c r="F3" s="72">
        <f t="shared" ref="F3:F34" si="0">E3-$E$2</f>
        <v>0.34199999999999875</v>
      </c>
    </row>
    <row r="4" spans="1:6" x14ac:dyDescent="0.2">
      <c r="A4">
        <v>45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26.423999999999999</v>
      </c>
      <c r="F4" s="72">
        <f t="shared" si="0"/>
        <v>0.40599999999999881</v>
      </c>
    </row>
    <row r="5" spans="1:6" x14ac:dyDescent="0.2">
      <c r="A5">
        <v>29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26.63</v>
      </c>
      <c r="F5" s="72">
        <f t="shared" si="0"/>
        <v>0.61199999999999832</v>
      </c>
    </row>
    <row r="6" spans="1:6" x14ac:dyDescent="0.2">
      <c r="A6">
        <v>121</v>
      </c>
      <c r="B6">
        <v>60</v>
      </c>
      <c r="C6" t="str">
        <f>VLOOKUP(B6,'Startnummern Regio'!A:C,2,0)</f>
        <v>Lea Mai</v>
      </c>
      <c r="D6">
        <f>VLOOKUP(B6,'Startnummern Regio'!A:C,3,0)</f>
        <v>2000</v>
      </c>
      <c r="E6" s="72">
        <v>26.754000000000001</v>
      </c>
      <c r="F6" s="72">
        <f t="shared" si="0"/>
        <v>0.73600000000000065</v>
      </c>
    </row>
    <row r="7" spans="1:6" x14ac:dyDescent="0.2">
      <c r="A7">
        <v>120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26.762</v>
      </c>
      <c r="F7" s="72">
        <f t="shared" si="0"/>
        <v>0.74399999999999977</v>
      </c>
    </row>
    <row r="8" spans="1:6" x14ac:dyDescent="0.2">
      <c r="A8">
        <v>90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26.847999999999999</v>
      </c>
      <c r="F8" s="72">
        <f t="shared" si="0"/>
        <v>0.82999999999999829</v>
      </c>
    </row>
    <row r="9" spans="1:6" x14ac:dyDescent="0.2">
      <c r="A9">
        <v>117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26.896999999999998</v>
      </c>
      <c r="F9" s="72">
        <f t="shared" si="0"/>
        <v>0.87899999999999778</v>
      </c>
    </row>
    <row r="10" spans="1:6" x14ac:dyDescent="0.2">
      <c r="A10">
        <v>105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26.908999999999999</v>
      </c>
      <c r="F10" s="72">
        <f t="shared" si="0"/>
        <v>0.89099999999999824</v>
      </c>
    </row>
    <row r="11" spans="1:6" x14ac:dyDescent="0.2">
      <c r="A11">
        <v>75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26.917000000000002</v>
      </c>
      <c r="F11" s="72">
        <f t="shared" si="0"/>
        <v>0.89900000000000091</v>
      </c>
    </row>
    <row r="12" spans="1:6" x14ac:dyDescent="0.2">
      <c r="A12">
        <v>46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26.928999999999998</v>
      </c>
      <c r="F12" s="72">
        <f t="shared" si="0"/>
        <v>0.91099999999999781</v>
      </c>
    </row>
    <row r="13" spans="1:6" x14ac:dyDescent="0.2">
      <c r="A13">
        <v>55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2">
        <v>26.974</v>
      </c>
      <c r="F13" s="72">
        <f t="shared" si="0"/>
        <v>0.95599999999999952</v>
      </c>
    </row>
    <row r="14" spans="1:6" x14ac:dyDescent="0.2">
      <c r="A14">
        <v>28</v>
      </c>
      <c r="B14">
        <v>60</v>
      </c>
      <c r="C14" t="str">
        <f>VLOOKUP(B14,'Startnummern Regio'!A:C,2,0)</f>
        <v>Lea Mai</v>
      </c>
      <c r="D14">
        <f>VLOOKUP(B14,'Startnummern Regio'!A:C,3,0)</f>
        <v>2000</v>
      </c>
      <c r="E14" s="72">
        <v>27.039000000000001</v>
      </c>
      <c r="F14" s="72">
        <f t="shared" si="0"/>
        <v>1.0210000000000008</v>
      </c>
    </row>
    <row r="15" spans="1:6" x14ac:dyDescent="0.2">
      <c r="A15">
        <v>73</v>
      </c>
      <c r="B15">
        <v>31</v>
      </c>
      <c r="C15" t="str">
        <f>VLOOKUP(B15,'Startnummern Regio'!A:C,2,0)</f>
        <v>Lisa Froese</v>
      </c>
      <c r="D15">
        <f>VLOOKUP(B15,'Startnummern Regio'!A:C,3,0)</f>
        <v>2001</v>
      </c>
      <c r="E15" s="72">
        <v>27.055</v>
      </c>
      <c r="F15" s="72">
        <f t="shared" si="0"/>
        <v>1.036999999999999</v>
      </c>
    </row>
    <row r="16" spans="1:6" x14ac:dyDescent="0.2">
      <c r="A16">
        <v>12</v>
      </c>
      <c r="B16">
        <v>8</v>
      </c>
      <c r="C16" t="str">
        <f>VLOOKUP(B16,'Startnummern Regio'!A:C,2,0)</f>
        <v>Chiara Horning</v>
      </c>
      <c r="D16">
        <f>VLOOKUP(B16,'Startnummern Regio'!A:C,3,0)</f>
        <v>2000</v>
      </c>
      <c r="E16" s="72">
        <v>27.077999999999999</v>
      </c>
      <c r="F16" s="72">
        <f t="shared" si="0"/>
        <v>1.0599999999999987</v>
      </c>
    </row>
    <row r="17" spans="1:6" x14ac:dyDescent="0.2">
      <c r="A17">
        <v>94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27.117999999999999</v>
      </c>
      <c r="F17" s="72">
        <f t="shared" si="0"/>
        <v>1.0999999999999979</v>
      </c>
    </row>
    <row r="18" spans="1:6" x14ac:dyDescent="0.2">
      <c r="A18">
        <v>76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27.279</v>
      </c>
      <c r="F18" s="72">
        <f t="shared" si="0"/>
        <v>1.2609999999999992</v>
      </c>
    </row>
    <row r="19" spans="1:6" x14ac:dyDescent="0.2">
      <c r="A19">
        <v>107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27.288</v>
      </c>
      <c r="F19" s="72">
        <f t="shared" si="0"/>
        <v>1.2699999999999996</v>
      </c>
    </row>
    <row r="20" spans="1:6" x14ac:dyDescent="0.2">
      <c r="A20">
        <v>7</v>
      </c>
      <c r="B20">
        <v>31</v>
      </c>
      <c r="C20" t="str">
        <f>VLOOKUP(B20,'Startnummern Regio'!A:C,2,0)</f>
        <v>Lisa Froese</v>
      </c>
      <c r="D20">
        <f>VLOOKUP(B20,'Startnummern Regio'!A:C,3,0)</f>
        <v>2001</v>
      </c>
      <c r="E20" s="72">
        <v>27.411999999999999</v>
      </c>
      <c r="F20" s="72">
        <f t="shared" si="0"/>
        <v>1.3939999999999984</v>
      </c>
    </row>
    <row r="21" spans="1:6" x14ac:dyDescent="0.2">
      <c r="A21">
        <v>40</v>
      </c>
      <c r="B21">
        <v>31</v>
      </c>
      <c r="C21" t="str">
        <f>VLOOKUP(B21,'Startnummern Regio'!A:C,2,0)</f>
        <v>Lisa Froese</v>
      </c>
      <c r="D21">
        <f>VLOOKUP(B21,'Startnummern Regio'!A:C,3,0)</f>
        <v>2001</v>
      </c>
      <c r="E21" s="72">
        <v>27.431000000000001</v>
      </c>
      <c r="F21" s="72">
        <f t="shared" si="0"/>
        <v>1.4130000000000003</v>
      </c>
    </row>
    <row r="22" spans="1:6" x14ac:dyDescent="0.2">
      <c r="A22">
        <v>47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27.533999999999999</v>
      </c>
      <c r="F22" s="72">
        <f t="shared" si="0"/>
        <v>1.5159999999999982</v>
      </c>
    </row>
    <row r="23" spans="1:6" x14ac:dyDescent="0.2">
      <c r="A23">
        <v>23</v>
      </c>
      <c r="B23">
        <v>31</v>
      </c>
      <c r="C23" t="str">
        <f>VLOOKUP(B23,'Startnummern Regio'!A:C,2,0)</f>
        <v>Lisa Froese</v>
      </c>
      <c r="D23">
        <f>VLOOKUP(B23,'Startnummern Regio'!A:C,3,0)</f>
        <v>2001</v>
      </c>
      <c r="E23" s="72">
        <v>27.643000000000001</v>
      </c>
      <c r="F23" s="72">
        <f t="shared" si="0"/>
        <v>1.625</v>
      </c>
    </row>
    <row r="24" spans="1:6" x14ac:dyDescent="0.2">
      <c r="A24">
        <v>10</v>
      </c>
      <c r="B24">
        <v>10</v>
      </c>
      <c r="C24" t="str">
        <f>VLOOKUP(B24,'Startnummern Regio'!A:C,2,0)</f>
        <v>Moritz Waibel</v>
      </c>
      <c r="D24">
        <f>VLOOKUP(B24,'Startnummern Regio'!A:C,3,0)</f>
        <v>2001</v>
      </c>
      <c r="E24" s="72">
        <v>27.657</v>
      </c>
      <c r="F24" s="72">
        <f t="shared" si="0"/>
        <v>1.6389999999999993</v>
      </c>
    </row>
    <row r="25" spans="1:6" x14ac:dyDescent="0.2">
      <c r="A25">
        <v>60</v>
      </c>
      <c r="B25">
        <v>10</v>
      </c>
      <c r="C25" t="str">
        <f>VLOOKUP(B25,'Startnummern Regio'!A:C,2,0)</f>
        <v>Moritz Waibel</v>
      </c>
      <c r="D25">
        <f>VLOOKUP(B25,'Startnummern Regio'!A:C,3,0)</f>
        <v>2001</v>
      </c>
      <c r="E25" s="72">
        <v>27.667999999999999</v>
      </c>
      <c r="F25" s="72">
        <f t="shared" si="0"/>
        <v>1.6499999999999986</v>
      </c>
    </row>
    <row r="26" spans="1:6" x14ac:dyDescent="0.2">
      <c r="A26">
        <v>11</v>
      </c>
      <c r="B26">
        <v>60</v>
      </c>
      <c r="C26" t="str">
        <f>VLOOKUP(B26,'Startnummern Regio'!A:C,2,0)</f>
        <v>Lea Mai</v>
      </c>
      <c r="D26">
        <f>VLOOKUP(B26,'Startnummern Regio'!A:C,3,0)</f>
        <v>2000</v>
      </c>
      <c r="E26" s="72">
        <v>27.716999999999999</v>
      </c>
      <c r="F26" s="72">
        <f t="shared" si="0"/>
        <v>1.6989999999999981</v>
      </c>
    </row>
    <row r="27" spans="1:6" x14ac:dyDescent="0.2">
      <c r="A27">
        <v>31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27.774999999999999</v>
      </c>
      <c r="F27" s="72">
        <f t="shared" si="0"/>
        <v>1.7569999999999979</v>
      </c>
    </row>
    <row r="28" spans="1:6" x14ac:dyDescent="0.2">
      <c r="A28">
        <v>54</v>
      </c>
      <c r="B28">
        <v>24</v>
      </c>
      <c r="C28" t="str">
        <f>VLOOKUP(B28,'Startnummern Regio'!A:C,2,0)</f>
        <v>Luca Hummel</v>
      </c>
      <c r="D28">
        <f>VLOOKUP(B28,'Startnummern Regio'!A:C,3,0)</f>
        <v>2001</v>
      </c>
      <c r="E28" s="72">
        <v>27.841000000000001</v>
      </c>
      <c r="F28" s="72">
        <f t="shared" si="0"/>
        <v>1.8230000000000004</v>
      </c>
    </row>
    <row r="29" spans="1:6" x14ac:dyDescent="0.2">
      <c r="A29">
        <v>50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27.873999999999999</v>
      </c>
      <c r="F29" s="72">
        <f t="shared" si="0"/>
        <v>1.8559999999999981</v>
      </c>
    </row>
    <row r="30" spans="1:6" x14ac:dyDescent="0.2">
      <c r="A30">
        <v>114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27.966000000000001</v>
      </c>
      <c r="F30" s="72">
        <f t="shared" si="0"/>
        <v>1.9480000000000004</v>
      </c>
    </row>
    <row r="31" spans="1:6" x14ac:dyDescent="0.2">
      <c r="A31">
        <v>101</v>
      </c>
      <c r="B31">
        <v>3</v>
      </c>
      <c r="C31" t="str">
        <f>VLOOKUP(B31,'Startnummern Regio'!A:C,2,0)</f>
        <v>Dennis Möllinger</v>
      </c>
      <c r="D31">
        <f>VLOOKUP(B31,'Startnummern Regio'!A:C,3,0)</f>
        <v>2003</v>
      </c>
      <c r="E31" s="72">
        <v>27.983000000000001</v>
      </c>
      <c r="F31" s="72">
        <f t="shared" si="0"/>
        <v>1.9649999999999999</v>
      </c>
    </row>
    <row r="32" spans="1:6" x14ac:dyDescent="0.2">
      <c r="A32">
        <v>42</v>
      </c>
      <c r="B32">
        <v>24</v>
      </c>
      <c r="C32" t="str">
        <f>VLOOKUP(B32,'Startnummern Regio'!A:C,2,0)</f>
        <v>Luca Hummel</v>
      </c>
      <c r="D32">
        <f>VLOOKUP(B32,'Startnummern Regio'!A:C,3,0)</f>
        <v>2001</v>
      </c>
      <c r="E32" s="72">
        <v>27.984999999999999</v>
      </c>
      <c r="F32" s="72">
        <f t="shared" si="0"/>
        <v>1.9669999999999987</v>
      </c>
    </row>
    <row r="33" spans="1:6" x14ac:dyDescent="0.2">
      <c r="A33">
        <v>41</v>
      </c>
      <c r="B33">
        <v>23</v>
      </c>
      <c r="C33" t="str">
        <f>VLOOKUP(B33,'Startnummern Regio'!A:C,2,0)</f>
        <v>Bela Walz</v>
      </c>
      <c r="D33">
        <f>VLOOKUP(B33,'Startnummern Regio'!A:C,3,0)</f>
        <v>2001</v>
      </c>
      <c r="E33" s="72">
        <v>28.068000000000001</v>
      </c>
      <c r="F33" s="72">
        <f t="shared" si="0"/>
        <v>2.0500000000000007</v>
      </c>
    </row>
    <row r="34" spans="1:6" x14ac:dyDescent="0.2">
      <c r="A34">
        <v>91</v>
      </c>
      <c r="B34">
        <v>23</v>
      </c>
      <c r="C34" t="str">
        <f>VLOOKUP(B34,'Startnummern Regio'!A:C,2,0)</f>
        <v>Bela Walz</v>
      </c>
      <c r="D34">
        <f>VLOOKUP(B34,'Startnummern Regio'!A:C,3,0)</f>
        <v>2001</v>
      </c>
      <c r="E34" s="72">
        <v>28.068999999999999</v>
      </c>
      <c r="F34" s="72">
        <f t="shared" si="0"/>
        <v>2.0509999999999984</v>
      </c>
    </row>
    <row r="35" spans="1:6" x14ac:dyDescent="0.2">
      <c r="A35">
        <v>22</v>
      </c>
      <c r="B35">
        <v>23</v>
      </c>
      <c r="C35" t="str">
        <f>VLOOKUP(B35,'Startnummern Regio'!A:C,2,0)</f>
        <v>Bela Walz</v>
      </c>
      <c r="D35">
        <f>VLOOKUP(B35,'Startnummern Regio'!A:C,3,0)</f>
        <v>2001</v>
      </c>
      <c r="E35" s="72">
        <v>28.097999999999999</v>
      </c>
      <c r="F35" s="72">
        <f t="shared" ref="F35:F66" si="1">E35-$E$2</f>
        <v>2.0799999999999983</v>
      </c>
    </row>
    <row r="36" spans="1:6" x14ac:dyDescent="0.2">
      <c r="A36">
        <v>104</v>
      </c>
      <c r="B36">
        <v>24</v>
      </c>
      <c r="C36" t="str">
        <f>VLOOKUP(B36,'Startnummern Regio'!A:C,2,0)</f>
        <v>Luca Hummel</v>
      </c>
      <c r="D36">
        <f>VLOOKUP(B36,'Startnummern Regio'!A:C,3,0)</f>
        <v>2001</v>
      </c>
      <c r="E36" s="72">
        <v>28.187000000000001</v>
      </c>
      <c r="F36" s="72">
        <f t="shared" si="1"/>
        <v>2.1690000000000005</v>
      </c>
    </row>
    <row r="37" spans="1:6" x14ac:dyDescent="0.2">
      <c r="A37">
        <v>24</v>
      </c>
      <c r="B37">
        <v>24</v>
      </c>
      <c r="C37" t="str">
        <f>VLOOKUP(B37,'Startnummern Regio'!A:C,2,0)</f>
        <v>Luca Hummel</v>
      </c>
      <c r="D37">
        <f>VLOOKUP(B37,'Startnummern Regio'!A:C,3,0)</f>
        <v>2001</v>
      </c>
      <c r="E37" s="72">
        <v>28.204000000000001</v>
      </c>
      <c r="F37" s="72">
        <f t="shared" si="1"/>
        <v>2.1859999999999999</v>
      </c>
    </row>
    <row r="38" spans="1:6" x14ac:dyDescent="0.2">
      <c r="A38">
        <v>69</v>
      </c>
      <c r="B38">
        <v>3</v>
      </c>
      <c r="C38" t="str">
        <f>VLOOKUP(B38,'Startnummern Regio'!A:C,2,0)</f>
        <v>Dennis Möllinger</v>
      </c>
      <c r="D38">
        <f>VLOOKUP(B38,'Startnummern Regio'!A:C,3,0)</f>
        <v>2003</v>
      </c>
      <c r="E38" s="72">
        <v>28.227</v>
      </c>
      <c r="F38" s="72">
        <f t="shared" si="1"/>
        <v>2.2089999999999996</v>
      </c>
    </row>
    <row r="39" spans="1:6" x14ac:dyDescent="0.2">
      <c r="A39">
        <v>72</v>
      </c>
      <c r="B39">
        <v>24</v>
      </c>
      <c r="C39" t="str">
        <f>VLOOKUP(B39,'Startnummern Regio'!A:C,2,0)</f>
        <v>Luca Hummel</v>
      </c>
      <c r="D39">
        <f>VLOOKUP(B39,'Startnummern Regio'!A:C,3,0)</f>
        <v>2001</v>
      </c>
      <c r="E39" s="72">
        <v>28.248999999999999</v>
      </c>
      <c r="F39" s="72">
        <f t="shared" si="1"/>
        <v>2.2309999999999981</v>
      </c>
    </row>
    <row r="40" spans="1:6" x14ac:dyDescent="0.2">
      <c r="A40">
        <v>103</v>
      </c>
      <c r="B40">
        <v>23</v>
      </c>
      <c r="C40" t="str">
        <f>VLOOKUP(B40,'Startnummern Regio'!A:C,2,0)</f>
        <v>Bela Walz</v>
      </c>
      <c r="D40">
        <f>VLOOKUP(B40,'Startnummern Regio'!A:C,3,0)</f>
        <v>2001</v>
      </c>
      <c r="E40" s="72">
        <v>28.295999999999999</v>
      </c>
      <c r="F40" s="72">
        <f t="shared" si="1"/>
        <v>2.2779999999999987</v>
      </c>
    </row>
    <row r="41" spans="1:6" x14ac:dyDescent="0.2">
      <c r="A41">
        <v>112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28.31</v>
      </c>
      <c r="F41" s="72">
        <f t="shared" si="1"/>
        <v>2.291999999999998</v>
      </c>
    </row>
    <row r="42" spans="1:6" x14ac:dyDescent="0.2">
      <c r="A42">
        <v>35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28.385000000000002</v>
      </c>
      <c r="F42" s="72">
        <f t="shared" si="1"/>
        <v>2.3670000000000009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28.422000000000001</v>
      </c>
      <c r="F43" s="72">
        <f t="shared" si="1"/>
        <v>2.4039999999999999</v>
      </c>
    </row>
    <row r="44" spans="1:6" x14ac:dyDescent="0.2">
      <c r="A44">
        <v>6</v>
      </c>
      <c r="B44">
        <v>23</v>
      </c>
      <c r="C44" t="str">
        <f>VLOOKUP(B44,'Startnummern Regio'!A:C,2,0)</f>
        <v>Bela Walz</v>
      </c>
      <c r="D44">
        <f>VLOOKUP(B44,'Startnummern Regio'!A:C,3,0)</f>
        <v>2001</v>
      </c>
      <c r="E44" s="72">
        <v>28.434999999999999</v>
      </c>
      <c r="F44" s="72">
        <f t="shared" si="1"/>
        <v>2.416999999999998</v>
      </c>
    </row>
    <row r="45" spans="1:6" x14ac:dyDescent="0.2">
      <c r="A45">
        <v>116</v>
      </c>
      <c r="B45">
        <v>23</v>
      </c>
      <c r="C45" t="str">
        <f>VLOOKUP(B45,'Startnummern Regio'!A:C,2,0)</f>
        <v>Bela Walz</v>
      </c>
      <c r="D45">
        <f>VLOOKUP(B45,'Startnummern Regio'!A:C,3,0)</f>
        <v>2001</v>
      </c>
      <c r="E45" s="72">
        <v>28.52</v>
      </c>
      <c r="F45" s="72">
        <f t="shared" si="1"/>
        <v>2.5019999999999989</v>
      </c>
    </row>
    <row r="46" spans="1:6" x14ac:dyDescent="0.2">
      <c r="A46">
        <v>37</v>
      </c>
      <c r="B46">
        <v>21</v>
      </c>
      <c r="C46" t="str">
        <f>VLOOKUP(B46,'Startnummern Regio'!A:C,2,0)</f>
        <v>Moritz Hummel</v>
      </c>
      <c r="D46">
        <f>VLOOKUP(B46,'Startnummern Regio'!A:C,3,0)</f>
        <v>2003</v>
      </c>
      <c r="E46" s="72">
        <v>28.577999999999999</v>
      </c>
      <c r="F46" s="72">
        <f t="shared" si="1"/>
        <v>2.5599999999999987</v>
      </c>
    </row>
    <row r="47" spans="1:6" x14ac:dyDescent="0.2">
      <c r="A47">
        <v>17</v>
      </c>
      <c r="B47">
        <v>3</v>
      </c>
      <c r="C47" t="str">
        <f>VLOOKUP(B47,'Startnummern Regio'!A:C,2,0)</f>
        <v>Dennis Möllinger</v>
      </c>
      <c r="D47">
        <f>VLOOKUP(B47,'Startnummern Regio'!A:C,3,0)</f>
        <v>2003</v>
      </c>
      <c r="E47" s="72">
        <v>28.6</v>
      </c>
      <c r="F47" s="72">
        <f t="shared" si="1"/>
        <v>2.5820000000000007</v>
      </c>
    </row>
    <row r="48" spans="1:6" x14ac:dyDescent="0.2">
      <c r="A48">
        <v>43</v>
      </c>
      <c r="B48">
        <v>5</v>
      </c>
      <c r="C48" t="str">
        <f>VLOOKUP(B48,'Startnummern Regio'!A:C,2,0)</f>
        <v>Hanna Höflinger</v>
      </c>
      <c r="D48">
        <f>VLOOKUP(B48,'Startnummern Regio'!A:C,3,0)</f>
        <v>2002</v>
      </c>
      <c r="E48" s="72">
        <v>28.609000000000002</v>
      </c>
      <c r="F48" s="72">
        <f t="shared" si="1"/>
        <v>2.5910000000000011</v>
      </c>
    </row>
    <row r="49" spans="1:6" x14ac:dyDescent="0.2">
      <c r="A49">
        <v>78</v>
      </c>
      <c r="B49">
        <v>5</v>
      </c>
      <c r="C49" t="str">
        <f>VLOOKUP(B49,'Startnummern Regio'!A:C,2,0)</f>
        <v>Hanna Höflinger</v>
      </c>
      <c r="D49">
        <f>VLOOKUP(B49,'Startnummern Regio'!A:C,3,0)</f>
        <v>2002</v>
      </c>
      <c r="E49" s="72">
        <v>28.617999999999999</v>
      </c>
      <c r="F49" s="72">
        <f t="shared" si="1"/>
        <v>2.5999999999999979</v>
      </c>
    </row>
    <row r="50" spans="1:6" x14ac:dyDescent="0.2">
      <c r="A50">
        <v>19</v>
      </c>
      <c r="B50">
        <v>21</v>
      </c>
      <c r="C50" t="str">
        <f>VLOOKUP(B50,'Startnummern Regio'!A:C,2,0)</f>
        <v>Moritz Hummel</v>
      </c>
      <c r="D50">
        <f>VLOOKUP(B50,'Startnummern Regio'!A:C,3,0)</f>
        <v>2003</v>
      </c>
      <c r="E50" s="72">
        <v>28.669</v>
      </c>
      <c r="F50" s="72">
        <f t="shared" si="1"/>
        <v>2.6509999999999998</v>
      </c>
    </row>
    <row r="51" spans="1:6" x14ac:dyDescent="0.2">
      <c r="A51">
        <v>64</v>
      </c>
      <c r="B51">
        <v>40</v>
      </c>
      <c r="C51" t="str">
        <f>VLOOKUP(B51,'Startnummern Regio'!A:C,2,0)</f>
        <v>Moritz Möllers</v>
      </c>
      <c r="D51">
        <f>VLOOKUP(B51,'Startnummern Regio'!A:C,3,0)</f>
        <v>2002</v>
      </c>
      <c r="E51" s="72">
        <v>28.707000000000001</v>
      </c>
      <c r="F51" s="72">
        <f t="shared" si="1"/>
        <v>2.6890000000000001</v>
      </c>
    </row>
    <row r="52" spans="1:6" x14ac:dyDescent="0.2">
      <c r="A52">
        <v>59</v>
      </c>
      <c r="B52">
        <v>5</v>
      </c>
      <c r="C52" t="str">
        <f>VLOOKUP(B52,'Startnummern Regio'!A:C,2,0)</f>
        <v>Hanna Höflinger</v>
      </c>
      <c r="D52">
        <f>VLOOKUP(B52,'Startnummern Regio'!A:C,3,0)</f>
        <v>2002</v>
      </c>
      <c r="E52" s="72">
        <v>28.765999999999998</v>
      </c>
      <c r="F52" s="72">
        <f t="shared" si="1"/>
        <v>2.7479999999999976</v>
      </c>
    </row>
    <row r="53" spans="1:6" x14ac:dyDescent="0.2">
      <c r="A53">
        <v>86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 s="72">
        <v>28.824999999999999</v>
      </c>
      <c r="F53" s="72">
        <f t="shared" si="1"/>
        <v>2.8069999999999986</v>
      </c>
    </row>
    <row r="54" spans="1:6" x14ac:dyDescent="0.2">
      <c r="A54">
        <v>33</v>
      </c>
      <c r="B54">
        <v>40</v>
      </c>
      <c r="C54" t="str">
        <f>VLOOKUP(B54,'Startnummern Regio'!A:C,2,0)</f>
        <v>Moritz Möllers</v>
      </c>
      <c r="D54">
        <f>VLOOKUP(B54,'Startnummern Regio'!A:C,3,0)</f>
        <v>2002</v>
      </c>
      <c r="E54" s="72">
        <v>28.884</v>
      </c>
      <c r="F54" s="72">
        <f t="shared" si="1"/>
        <v>2.8659999999999997</v>
      </c>
    </row>
    <row r="55" spans="1:6" x14ac:dyDescent="0.2">
      <c r="A55">
        <v>15</v>
      </c>
      <c r="B55">
        <v>40</v>
      </c>
      <c r="C55" t="str">
        <f>VLOOKUP(B55,'Startnummern Regio'!A:C,2,0)</f>
        <v>Moritz Möllers</v>
      </c>
      <c r="D55">
        <f>VLOOKUP(B55,'Startnummern Regio'!A:C,3,0)</f>
        <v>2002</v>
      </c>
      <c r="E55" s="72">
        <v>29.021000000000001</v>
      </c>
      <c r="F55" s="72">
        <f t="shared" si="1"/>
        <v>3.0030000000000001</v>
      </c>
    </row>
    <row r="56" spans="1:6" x14ac:dyDescent="0.2">
      <c r="A56">
        <v>8</v>
      </c>
      <c r="B56">
        <v>24</v>
      </c>
      <c r="C56" t="str">
        <f>VLOOKUP(B56,'Startnummern Regio'!A:C,2,0)</f>
        <v>Luca Hummel</v>
      </c>
      <c r="D56">
        <f>VLOOKUP(B56,'Startnummern Regio'!A:C,3,0)</f>
        <v>2001</v>
      </c>
      <c r="E56" s="72">
        <v>29.068999999999999</v>
      </c>
      <c r="F56" s="72">
        <f t="shared" si="1"/>
        <v>3.0509999999999984</v>
      </c>
    </row>
    <row r="57" spans="1:6" x14ac:dyDescent="0.2">
      <c r="A57">
        <v>2</v>
      </c>
      <c r="B57">
        <v>21</v>
      </c>
      <c r="C57" t="str">
        <f>VLOOKUP(B57,'Startnummern Regio'!A:C,2,0)</f>
        <v>Moritz Hummel</v>
      </c>
      <c r="D57">
        <f>VLOOKUP(B57,'Startnummern Regio'!A:C,3,0)</f>
        <v>2003</v>
      </c>
      <c r="E57" s="72">
        <v>29.08</v>
      </c>
      <c r="F57" s="72">
        <f t="shared" si="1"/>
        <v>3.0619999999999976</v>
      </c>
    </row>
    <row r="58" spans="1:6" x14ac:dyDescent="0.2">
      <c r="A58">
        <v>27</v>
      </c>
      <c r="B58">
        <v>5</v>
      </c>
      <c r="C58" t="str">
        <f>VLOOKUP(B58,'Startnummern Regio'!A:C,2,0)</f>
        <v>Hanna Höflinger</v>
      </c>
      <c r="D58">
        <f>VLOOKUP(B58,'Startnummern Regio'!A:C,3,0)</f>
        <v>2002</v>
      </c>
      <c r="E58" s="72">
        <v>29.11</v>
      </c>
      <c r="F58" s="72">
        <f t="shared" si="1"/>
        <v>3.0919999999999987</v>
      </c>
    </row>
    <row r="59" spans="1:6" x14ac:dyDescent="0.2">
      <c r="A59">
        <v>67</v>
      </c>
      <c r="B59">
        <v>37</v>
      </c>
      <c r="C59" t="str">
        <f>VLOOKUP(B59,'Startnummern Regio'!A:C,2,0)</f>
        <v xml:space="preserve">Mirco Ludwig </v>
      </c>
      <c r="D59">
        <f>VLOOKUP(B59,'Startnummern Regio'!A:C,3,0)</f>
        <v>2003</v>
      </c>
      <c r="E59" s="72">
        <v>29.122</v>
      </c>
      <c r="F59" s="72">
        <f t="shared" si="1"/>
        <v>3.1039999999999992</v>
      </c>
    </row>
    <row r="60" spans="1:6" x14ac:dyDescent="0.2">
      <c r="A60">
        <v>53</v>
      </c>
      <c r="B60">
        <v>21</v>
      </c>
      <c r="C60" t="str">
        <f>VLOOKUP(B60,'Startnummern Regio'!A:C,2,0)</f>
        <v>Moritz Hummel</v>
      </c>
      <c r="D60">
        <f>VLOOKUP(B60,'Startnummern Regio'!A:C,3,0)</f>
        <v>2003</v>
      </c>
      <c r="E60" s="72">
        <v>29.210999999999999</v>
      </c>
      <c r="F60" s="72">
        <f t="shared" si="1"/>
        <v>3.1929999999999978</v>
      </c>
    </row>
    <row r="61" spans="1:6" x14ac:dyDescent="0.2">
      <c r="A61">
        <v>71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29.274999999999999</v>
      </c>
      <c r="F61" s="72">
        <f t="shared" si="1"/>
        <v>3.2569999999999979</v>
      </c>
    </row>
    <row r="62" spans="1:6" x14ac:dyDescent="0.2">
      <c r="A62">
        <v>81</v>
      </c>
      <c r="B62">
        <v>40</v>
      </c>
      <c r="C62" t="str">
        <f>VLOOKUP(B62,'Startnummern Regio'!A:C,2,0)</f>
        <v>Moritz Möllers</v>
      </c>
      <c r="D62">
        <f>VLOOKUP(B62,'Startnummern Regio'!A:C,3,0)</f>
        <v>2002</v>
      </c>
      <c r="E62" s="72">
        <v>29.337</v>
      </c>
      <c r="F62" s="72">
        <f t="shared" si="1"/>
        <v>3.3189999999999991</v>
      </c>
    </row>
    <row r="63" spans="1:6" x14ac:dyDescent="0.2">
      <c r="A63">
        <v>3</v>
      </c>
      <c r="B63">
        <v>3</v>
      </c>
      <c r="C63" t="str">
        <f>VLOOKUP(B63,'Startnummern Regio'!A:C,2,0)</f>
        <v>Dennis Möllinger</v>
      </c>
      <c r="D63">
        <f>VLOOKUP(B63,'Startnummern Regio'!A:C,3,0)</f>
        <v>2003</v>
      </c>
      <c r="E63" s="72">
        <v>29.408000000000001</v>
      </c>
      <c r="F63" s="72">
        <f t="shared" si="1"/>
        <v>3.3900000000000006</v>
      </c>
    </row>
    <row r="64" spans="1:6" x14ac:dyDescent="0.2">
      <c r="A64">
        <v>77</v>
      </c>
      <c r="B64">
        <v>7</v>
      </c>
      <c r="C64" t="str">
        <f>VLOOKUP(B64,'Startnummern Regio'!A:C,2,0)</f>
        <v>Luisa Seifritz</v>
      </c>
      <c r="D64">
        <f>VLOOKUP(B64,'Startnummern Regio'!A:C,3,0)</f>
        <v>2002</v>
      </c>
      <c r="E64" s="72">
        <v>29.635000000000002</v>
      </c>
      <c r="F64" s="72">
        <f t="shared" si="1"/>
        <v>3.6170000000000009</v>
      </c>
    </row>
    <row r="65" spans="1:6" x14ac:dyDescent="0.2">
      <c r="A65">
        <v>61</v>
      </c>
      <c r="B65">
        <v>7</v>
      </c>
      <c r="C65" t="str">
        <f>VLOOKUP(B65,'Startnummern Regio'!A:C,2,0)</f>
        <v>Luisa Seifritz</v>
      </c>
      <c r="D65">
        <f>VLOOKUP(B65,'Startnummern Regio'!A:C,3,0)</f>
        <v>2002</v>
      </c>
      <c r="E65" s="72">
        <v>29.789000000000001</v>
      </c>
      <c r="F65" s="72">
        <f t="shared" si="1"/>
        <v>3.7710000000000008</v>
      </c>
    </row>
    <row r="66" spans="1:6" x14ac:dyDescent="0.2">
      <c r="A66">
        <v>44</v>
      </c>
      <c r="B66">
        <v>7</v>
      </c>
      <c r="C66" t="str">
        <f>VLOOKUP(B66,'Startnummern Regio'!A:C,2,0)</f>
        <v>Luisa Seifritz</v>
      </c>
      <c r="D66">
        <f>VLOOKUP(B66,'Startnummern Regio'!A:C,3,0)</f>
        <v>2002</v>
      </c>
      <c r="E66" s="72">
        <v>29.824999999999999</v>
      </c>
      <c r="F66" s="72">
        <f t="shared" si="1"/>
        <v>3.8069999999999986</v>
      </c>
    </row>
    <row r="67" spans="1:6" x14ac:dyDescent="0.2">
      <c r="A67">
        <v>26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29.832000000000001</v>
      </c>
      <c r="F67" s="72">
        <f t="shared" ref="F67:F98" si="2">E67-$E$2</f>
        <v>3.8140000000000001</v>
      </c>
    </row>
    <row r="68" spans="1:6" x14ac:dyDescent="0.2">
      <c r="A68">
        <v>68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30.216000000000001</v>
      </c>
      <c r="F68" s="72">
        <f t="shared" si="2"/>
        <v>4.1980000000000004</v>
      </c>
    </row>
    <row r="69" spans="1:6" x14ac:dyDescent="0.2">
      <c r="A69">
        <v>115</v>
      </c>
      <c r="B69">
        <v>37</v>
      </c>
      <c r="C69" t="str">
        <f>VLOOKUP(B69,'Startnummern Regio'!A:C,2,0)</f>
        <v xml:space="preserve">Mirco Ludwig </v>
      </c>
      <c r="D69">
        <f>VLOOKUP(B69,'Startnummern Regio'!A:C,3,0)</f>
        <v>2003</v>
      </c>
      <c r="E69" s="72">
        <v>30.324000000000002</v>
      </c>
      <c r="F69" s="72">
        <f t="shared" si="2"/>
        <v>4.3060000000000009</v>
      </c>
    </row>
    <row r="70" spans="1:6" x14ac:dyDescent="0.2">
      <c r="A70">
        <v>100</v>
      </c>
      <c r="B70">
        <v>23</v>
      </c>
      <c r="C70" t="str">
        <f>VLOOKUP(B70,'Startnummern Regio'!A:C,2,0)</f>
        <v>Bela Walz</v>
      </c>
      <c r="D70">
        <f>VLOOKUP(B70,'Startnummern Regio'!A:C,3,0)</f>
        <v>2001</v>
      </c>
      <c r="E70" s="72">
        <v>30.53</v>
      </c>
      <c r="F70" s="72">
        <f t="shared" si="2"/>
        <v>4.5120000000000005</v>
      </c>
    </row>
    <row r="71" spans="1:6" x14ac:dyDescent="0.2">
      <c r="A71">
        <v>51</v>
      </c>
      <c r="B71">
        <v>23</v>
      </c>
      <c r="C71" t="str">
        <f>VLOOKUP(B71,'Startnummern Regio'!A:C,2,0)</f>
        <v>Bela Walz</v>
      </c>
      <c r="D71">
        <f>VLOOKUP(B71,'Startnummern Regio'!A:C,3,0)</f>
        <v>2001</v>
      </c>
      <c r="E71" s="72">
        <v>30.657</v>
      </c>
      <c r="F71" s="72">
        <f t="shared" si="2"/>
        <v>4.6389999999999993</v>
      </c>
    </row>
    <row r="72" spans="1:6" x14ac:dyDescent="0.2">
      <c r="A72">
        <v>9</v>
      </c>
      <c r="B72">
        <v>7</v>
      </c>
      <c r="C72" t="str">
        <f>VLOOKUP(B72,'Startnummern Regio'!A:C,2,0)</f>
        <v>Luisa Seifritz</v>
      </c>
      <c r="D72">
        <f>VLOOKUP(B72,'Startnummern Regio'!A:C,3,0)</f>
        <v>2002</v>
      </c>
      <c r="E72" s="72">
        <v>30.675000000000001</v>
      </c>
      <c r="F72" s="72">
        <f t="shared" si="2"/>
        <v>4.657</v>
      </c>
    </row>
    <row r="73" spans="1:6" x14ac:dyDescent="0.2">
      <c r="A73">
        <v>113</v>
      </c>
      <c r="B73">
        <v>23</v>
      </c>
      <c r="C73" t="str">
        <f>VLOOKUP(B73,'Startnummern Regio'!A:C,2,0)</f>
        <v>Bela Walz</v>
      </c>
      <c r="D73">
        <f>VLOOKUP(B73,'Startnummern Regio'!A:C,3,0)</f>
        <v>2001</v>
      </c>
      <c r="E73" s="72">
        <v>30.765999999999998</v>
      </c>
      <c r="F73" s="72">
        <f t="shared" si="2"/>
        <v>4.7479999999999976</v>
      </c>
    </row>
    <row r="74" spans="1:6" x14ac:dyDescent="0.2">
      <c r="A74">
        <v>18</v>
      </c>
      <c r="B74">
        <v>4</v>
      </c>
      <c r="C74" t="str">
        <f>VLOOKUP(B74,'Startnummern Regio'!A:C,2,0)</f>
        <v>Moritz Wiesler</v>
      </c>
      <c r="D74">
        <f>VLOOKUP(B74,'Startnummern Regio'!A:C,3,0)</f>
        <v>2006</v>
      </c>
      <c r="E74" s="72">
        <v>30.885999999999999</v>
      </c>
      <c r="F74" s="72">
        <f t="shared" si="2"/>
        <v>4.8679999999999986</v>
      </c>
    </row>
    <row r="75" spans="1:6" x14ac:dyDescent="0.2">
      <c r="A75">
        <v>34</v>
      </c>
      <c r="B75">
        <v>23</v>
      </c>
      <c r="C75" t="str">
        <f>VLOOKUP(B75,'Startnummern Regio'!A:C,2,0)</f>
        <v>Bela Walz</v>
      </c>
      <c r="D75">
        <f>VLOOKUP(B75,'Startnummern Regio'!A:C,3,0)</f>
        <v>2001</v>
      </c>
      <c r="E75" s="72">
        <v>31.085999999999999</v>
      </c>
      <c r="F75" s="72">
        <f t="shared" si="2"/>
        <v>5.0679999999999978</v>
      </c>
    </row>
    <row r="76" spans="1:6" x14ac:dyDescent="0.2">
      <c r="A76">
        <v>16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31.143999999999998</v>
      </c>
      <c r="F76" s="72">
        <f t="shared" si="2"/>
        <v>5.1259999999999977</v>
      </c>
    </row>
    <row r="77" spans="1:6" x14ac:dyDescent="0.2">
      <c r="A77">
        <v>58</v>
      </c>
      <c r="B77">
        <v>28</v>
      </c>
      <c r="C77" t="str">
        <f>VLOOKUP(B77,'Startnummern Regio'!A:C,2,0)</f>
        <v>Sophie Hummel</v>
      </c>
      <c r="D77">
        <f>VLOOKUP(B77,'Startnummern Regio'!A:C,3,0)</f>
        <v>2005</v>
      </c>
      <c r="E77" s="72">
        <v>31.152999999999999</v>
      </c>
      <c r="F77" s="72">
        <f t="shared" si="2"/>
        <v>5.134999999999998</v>
      </c>
    </row>
    <row r="78" spans="1:6" x14ac:dyDescent="0.2">
      <c r="A78">
        <v>70</v>
      </c>
      <c r="B78">
        <v>4</v>
      </c>
      <c r="C78" t="str">
        <f>VLOOKUP(B78,'Startnummern Regio'!A:C,2,0)</f>
        <v>Moritz Wiesler</v>
      </c>
      <c r="D78">
        <f>VLOOKUP(B78,'Startnummern Regio'!A:C,3,0)</f>
        <v>2006</v>
      </c>
      <c r="E78" s="72">
        <v>31.209</v>
      </c>
      <c r="F78" s="72">
        <f t="shared" si="2"/>
        <v>5.1909999999999989</v>
      </c>
    </row>
    <row r="79" spans="1:6" x14ac:dyDescent="0.2">
      <c r="A79">
        <v>108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 s="72">
        <v>31.271000000000001</v>
      </c>
      <c r="F79" s="72">
        <f t="shared" si="2"/>
        <v>5.2530000000000001</v>
      </c>
    </row>
    <row r="80" spans="1:6" x14ac:dyDescent="0.2">
      <c r="A80">
        <v>66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31.291</v>
      </c>
      <c r="F80" s="72">
        <f t="shared" si="2"/>
        <v>5.2729999999999997</v>
      </c>
    </row>
    <row r="81" spans="1:6" x14ac:dyDescent="0.2">
      <c r="A81">
        <v>25</v>
      </c>
      <c r="B81">
        <v>7</v>
      </c>
      <c r="C81" t="str">
        <f>VLOOKUP(B81,'Startnummern Regio'!A:C,2,0)</f>
        <v>Luisa Seifritz</v>
      </c>
      <c r="D81">
        <f>VLOOKUP(B81,'Startnummern Regio'!A:C,3,0)</f>
        <v>2002</v>
      </c>
      <c r="E81" s="72">
        <v>31.3</v>
      </c>
      <c r="F81" s="72">
        <f t="shared" si="2"/>
        <v>5.282</v>
      </c>
    </row>
    <row r="82" spans="1:6" x14ac:dyDescent="0.2">
      <c r="A82">
        <v>92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31.457000000000001</v>
      </c>
      <c r="F82" s="72">
        <f t="shared" si="2"/>
        <v>5.4390000000000001</v>
      </c>
    </row>
    <row r="83" spans="1:6" x14ac:dyDescent="0.2">
      <c r="A83">
        <v>126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31.492999999999999</v>
      </c>
      <c r="F83" s="72">
        <f t="shared" si="2"/>
        <v>5.4749999999999979</v>
      </c>
    </row>
    <row r="84" spans="1:6" x14ac:dyDescent="0.2">
      <c r="A84">
        <v>124</v>
      </c>
      <c r="B84">
        <v>5</v>
      </c>
      <c r="C84" t="str">
        <f>VLOOKUP(B84,'Startnummern Regio'!A:C,2,0)</f>
        <v>Hanna Höflinger</v>
      </c>
      <c r="D84">
        <f>VLOOKUP(B84,'Startnummern Regio'!A:C,3,0)</f>
        <v>2002</v>
      </c>
      <c r="E84" s="72">
        <v>31.504999999999999</v>
      </c>
      <c r="F84" s="72">
        <f t="shared" si="2"/>
        <v>5.4869999999999983</v>
      </c>
    </row>
    <row r="85" spans="1:6" x14ac:dyDescent="0.2">
      <c r="A85">
        <v>36</v>
      </c>
      <c r="B85">
        <v>4</v>
      </c>
      <c r="C85" t="str">
        <f>VLOOKUP(B85,'Startnummern Regio'!A:C,2,0)</f>
        <v>Moritz Wiesler</v>
      </c>
      <c r="D85">
        <f>VLOOKUP(B85,'Startnummern Regio'!A:C,3,0)</f>
        <v>2006</v>
      </c>
      <c r="E85" s="72">
        <v>31.513000000000002</v>
      </c>
      <c r="F85" s="72">
        <f t="shared" si="2"/>
        <v>5.495000000000001</v>
      </c>
    </row>
    <row r="86" spans="1:6" x14ac:dyDescent="0.2">
      <c r="A86">
        <v>93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31.695</v>
      </c>
      <c r="F86" s="72">
        <f t="shared" si="2"/>
        <v>5.6769999999999996</v>
      </c>
    </row>
    <row r="87" spans="1:6" x14ac:dyDescent="0.2">
      <c r="A87">
        <v>62</v>
      </c>
      <c r="B87">
        <v>5</v>
      </c>
      <c r="C87" t="str">
        <f>VLOOKUP(B87,'Startnummern Regio'!A:C,2,0)</f>
        <v>Hanna Höflinger</v>
      </c>
      <c r="D87">
        <f>VLOOKUP(B87,'Startnummern Regio'!A:C,3,0)</f>
        <v>2002</v>
      </c>
      <c r="E87" s="72">
        <v>31.742000000000001</v>
      </c>
      <c r="F87" s="72">
        <f t="shared" si="2"/>
        <v>5.7240000000000002</v>
      </c>
    </row>
    <row r="88" spans="1:6" x14ac:dyDescent="0.2">
      <c r="A88">
        <v>109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 s="72">
        <v>31.89</v>
      </c>
      <c r="F88" s="72">
        <f t="shared" si="2"/>
        <v>5.8719999999999999</v>
      </c>
    </row>
    <row r="89" spans="1:6" x14ac:dyDescent="0.2">
      <c r="A89">
        <v>13</v>
      </c>
      <c r="B89">
        <v>28</v>
      </c>
      <c r="C89" t="str">
        <f>VLOOKUP(B89,'Startnummern Regio'!A:C,2,0)</f>
        <v>Sophie Hummel</v>
      </c>
      <c r="D89">
        <f>VLOOKUP(B89,'Startnummern Regio'!A:C,3,0)</f>
        <v>2005</v>
      </c>
      <c r="E89" s="72">
        <v>31.890999999999998</v>
      </c>
      <c r="F89" s="72">
        <f t="shared" si="2"/>
        <v>5.8729999999999976</v>
      </c>
    </row>
    <row r="90" spans="1:6" x14ac:dyDescent="0.2">
      <c r="A90">
        <v>49</v>
      </c>
      <c r="B90">
        <v>2</v>
      </c>
      <c r="C90" t="str">
        <f>VLOOKUP(B90,'Startnummern Regio'!A:C,2,0)</f>
        <v>Robin Holz</v>
      </c>
      <c r="D90">
        <f>VLOOKUP(B90,'Startnummern Regio'!A:C,3,0)</f>
        <v>2005</v>
      </c>
      <c r="E90" s="72">
        <v>31.959</v>
      </c>
      <c r="F90" s="72">
        <f t="shared" si="2"/>
        <v>5.9409999999999989</v>
      </c>
    </row>
    <row r="91" spans="1:6" x14ac:dyDescent="0.2">
      <c r="A91">
        <v>110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31.966000000000001</v>
      </c>
      <c r="F91" s="72">
        <f t="shared" si="2"/>
        <v>5.9480000000000004</v>
      </c>
    </row>
    <row r="92" spans="1:6" x14ac:dyDescent="0.2">
      <c r="A92">
        <v>95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32.008000000000003</v>
      </c>
      <c r="F92" s="72">
        <f t="shared" si="2"/>
        <v>5.990000000000002</v>
      </c>
    </row>
    <row r="93" spans="1:6" x14ac:dyDescent="0.2">
      <c r="A93">
        <v>32</v>
      </c>
      <c r="B93">
        <v>2</v>
      </c>
      <c r="C93" t="str">
        <f>VLOOKUP(B93,'Startnummern Regio'!A:C,2,0)</f>
        <v>Robin Holz</v>
      </c>
      <c r="D93">
        <f>VLOOKUP(B93,'Startnummern Regio'!A:C,3,0)</f>
        <v>2005</v>
      </c>
      <c r="E93" s="72">
        <v>32.045000000000002</v>
      </c>
      <c r="F93" s="72">
        <f t="shared" si="2"/>
        <v>6.027000000000001</v>
      </c>
    </row>
    <row r="94" spans="1:6" x14ac:dyDescent="0.2">
      <c r="A94">
        <v>123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32.104999999999997</v>
      </c>
      <c r="F94" s="72">
        <f t="shared" si="2"/>
        <v>6.0869999999999962</v>
      </c>
    </row>
    <row r="95" spans="1:6" x14ac:dyDescent="0.2">
      <c r="A95">
        <v>38</v>
      </c>
      <c r="B95">
        <v>11</v>
      </c>
      <c r="C95" t="str">
        <f>VLOOKUP(B95,'Startnummern Regio'!A:C,2,0)</f>
        <v>Finja Mangler</v>
      </c>
      <c r="D95">
        <f>VLOOKUP(B95,'Startnummern Regio'!A:C,3,0)</f>
        <v>2006</v>
      </c>
      <c r="E95" s="72">
        <v>32.137</v>
      </c>
      <c r="F95" s="72">
        <f t="shared" si="2"/>
        <v>6.1189999999999998</v>
      </c>
    </row>
    <row r="96" spans="1:6" x14ac:dyDescent="0.2">
      <c r="A96">
        <v>82</v>
      </c>
      <c r="B96">
        <v>11</v>
      </c>
      <c r="C96" t="str">
        <f>VLOOKUP(B96,'Startnummern Regio'!A:C,2,0)</f>
        <v>Finja Mangler</v>
      </c>
      <c r="D96">
        <f>VLOOKUP(B96,'Startnummern Regio'!A:C,3,0)</f>
        <v>2006</v>
      </c>
      <c r="E96" s="72">
        <v>32.209000000000003</v>
      </c>
      <c r="F96" s="72">
        <f t="shared" si="2"/>
        <v>6.1910000000000025</v>
      </c>
    </row>
    <row r="97" spans="1:6" x14ac:dyDescent="0.2">
      <c r="A97">
        <v>125</v>
      </c>
      <c r="B97">
        <v>7</v>
      </c>
      <c r="C97" t="str">
        <f>VLOOKUP(B97,'Startnummern Regio'!A:C,2,0)</f>
        <v>Luisa Seifritz</v>
      </c>
      <c r="D97">
        <f>VLOOKUP(B97,'Startnummern Regio'!A:C,3,0)</f>
        <v>2002</v>
      </c>
      <c r="E97" s="72">
        <v>32.331000000000003</v>
      </c>
      <c r="F97" s="72">
        <f t="shared" si="2"/>
        <v>6.3130000000000024</v>
      </c>
    </row>
    <row r="98" spans="1:6" x14ac:dyDescent="0.2">
      <c r="A98">
        <v>57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32.402999999999999</v>
      </c>
      <c r="F98" s="72">
        <f t="shared" si="2"/>
        <v>6.384999999999998</v>
      </c>
    </row>
    <row r="99" spans="1:6" x14ac:dyDescent="0.2">
      <c r="A99">
        <v>21</v>
      </c>
      <c r="B99">
        <v>12</v>
      </c>
      <c r="C99" t="str">
        <f>VLOOKUP(B99,'Startnummern Regio'!A:C,2,0)</f>
        <v>Nele Büssing</v>
      </c>
      <c r="D99">
        <f>VLOOKUP(B99,'Startnummern Regio'!A:C,3,0)</f>
        <v>2006</v>
      </c>
      <c r="E99" s="72">
        <v>32.460999999999999</v>
      </c>
      <c r="F99" s="72">
        <f t="shared" ref="F99:F118" si="3">E99-$E$2</f>
        <v>6.4429999999999978</v>
      </c>
    </row>
    <row r="100" spans="1:6" x14ac:dyDescent="0.2">
      <c r="A100">
        <v>80</v>
      </c>
      <c r="B100">
        <v>2</v>
      </c>
      <c r="C100" t="str">
        <f>VLOOKUP(B100,'Startnummern Regio'!A:C,2,0)</f>
        <v>Robin Holz</v>
      </c>
      <c r="D100">
        <f>VLOOKUP(B100,'Startnummern Regio'!A:C,3,0)</f>
        <v>2005</v>
      </c>
      <c r="E100" s="72">
        <v>32.466000000000001</v>
      </c>
      <c r="F100" s="72">
        <f t="shared" si="3"/>
        <v>6.4480000000000004</v>
      </c>
    </row>
    <row r="101" spans="1:6" x14ac:dyDescent="0.2">
      <c r="A101">
        <v>39</v>
      </c>
      <c r="B101">
        <v>16</v>
      </c>
      <c r="C101" t="str">
        <f>VLOOKUP(B101,'Startnummern Regio'!A:C,2,0)</f>
        <v>Sophia Stahl</v>
      </c>
      <c r="D101">
        <f>VLOOKUP(B101,'Startnummern Regio'!A:C,3,0)</f>
        <v>2005</v>
      </c>
      <c r="E101" s="72">
        <v>32.497999999999998</v>
      </c>
      <c r="F101" s="72">
        <f t="shared" si="3"/>
        <v>6.4799999999999969</v>
      </c>
    </row>
    <row r="102" spans="1:6" x14ac:dyDescent="0.2">
      <c r="A102">
        <v>52</v>
      </c>
      <c r="B102">
        <v>12</v>
      </c>
      <c r="C102" t="str">
        <f>VLOOKUP(B102,'Startnummern Regio'!A:C,2,0)</f>
        <v>Nele Büssing</v>
      </c>
      <c r="D102">
        <f>VLOOKUP(B102,'Startnummern Regio'!A:C,3,0)</f>
        <v>2006</v>
      </c>
      <c r="E102" s="72">
        <v>32.523000000000003</v>
      </c>
      <c r="F102" s="72">
        <f t="shared" si="3"/>
        <v>6.5050000000000026</v>
      </c>
    </row>
    <row r="103" spans="1:6" x14ac:dyDescent="0.2">
      <c r="A103">
        <v>87</v>
      </c>
      <c r="B103">
        <v>12</v>
      </c>
      <c r="C103" t="str">
        <f>VLOOKUP(B103,'Startnummern Regio'!A:C,2,0)</f>
        <v>Nele Büssing</v>
      </c>
      <c r="D103">
        <f>VLOOKUP(B103,'Startnummern Regio'!A:C,3,0)</f>
        <v>2006</v>
      </c>
      <c r="E103" s="72">
        <v>32.533000000000001</v>
      </c>
      <c r="F103" s="72">
        <f t="shared" si="3"/>
        <v>6.5150000000000006</v>
      </c>
    </row>
    <row r="104" spans="1:6" x14ac:dyDescent="0.2">
      <c r="A104">
        <v>65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 s="72">
        <v>32.701000000000001</v>
      </c>
      <c r="F104" s="72">
        <f t="shared" si="3"/>
        <v>6.6829999999999998</v>
      </c>
    </row>
    <row r="105" spans="1:6" x14ac:dyDescent="0.2">
      <c r="A105">
        <v>127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 s="72">
        <v>33.009</v>
      </c>
      <c r="F105" s="72">
        <f t="shared" si="3"/>
        <v>6.9909999999999997</v>
      </c>
    </row>
    <row r="106" spans="1:6" x14ac:dyDescent="0.2">
      <c r="A106">
        <v>5</v>
      </c>
      <c r="B106">
        <v>2</v>
      </c>
      <c r="C106" t="str">
        <f>VLOOKUP(B106,'Startnummern Regio'!A:C,2,0)</f>
        <v>Robin Holz</v>
      </c>
      <c r="D106">
        <f>VLOOKUP(B106,'Startnummern Regio'!A:C,3,0)</f>
        <v>2005</v>
      </c>
      <c r="E106" s="72">
        <v>33.039000000000001</v>
      </c>
      <c r="F106" s="72">
        <f t="shared" si="3"/>
        <v>7.0210000000000008</v>
      </c>
    </row>
    <row r="107" spans="1:6" x14ac:dyDescent="0.2">
      <c r="A107">
        <v>14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 s="72">
        <v>33.426000000000002</v>
      </c>
      <c r="F107" s="72">
        <f t="shared" si="3"/>
        <v>7.4080000000000013</v>
      </c>
    </row>
    <row r="108" spans="1:6" x14ac:dyDescent="0.2">
      <c r="A108">
        <v>88</v>
      </c>
      <c r="B108">
        <v>52</v>
      </c>
      <c r="C108" t="str">
        <f>VLOOKUP(B108,'Startnummern Regio'!A:C,2,0)</f>
        <v>Maja Schilling</v>
      </c>
      <c r="D108">
        <f>VLOOKUP(B108,'Startnummern Regio'!A:C,3,0)</f>
        <v>2006</v>
      </c>
      <c r="E108" s="72">
        <v>33.756</v>
      </c>
      <c r="F108" s="72">
        <f t="shared" si="3"/>
        <v>7.7379999999999995</v>
      </c>
    </row>
    <row r="109" spans="1:6" x14ac:dyDescent="0.2">
      <c r="A109">
        <v>111</v>
      </c>
      <c r="B109">
        <v>59</v>
      </c>
      <c r="C109" t="str">
        <f>VLOOKUP(B109,'Startnummern Regio'!A:C,2,0)</f>
        <v>Robin Seifritz</v>
      </c>
      <c r="D109">
        <f>VLOOKUP(B109,'Startnummern Regio'!A:C,3,0)</f>
        <v>2007</v>
      </c>
      <c r="E109" s="72">
        <v>34.823</v>
      </c>
      <c r="F109" s="72">
        <f t="shared" si="3"/>
        <v>8.8049999999999997</v>
      </c>
    </row>
    <row r="110" spans="1:6" x14ac:dyDescent="0.2">
      <c r="A110">
        <v>20</v>
      </c>
      <c r="B110">
        <v>52</v>
      </c>
      <c r="C110" t="str">
        <f>VLOOKUP(B110,'Startnummern Regio'!A:C,2,0)</f>
        <v>Maja Schilling</v>
      </c>
      <c r="D110">
        <f>VLOOKUP(B110,'Startnummern Regio'!A:C,3,0)</f>
        <v>2006</v>
      </c>
      <c r="E110" s="72">
        <v>34.944000000000003</v>
      </c>
      <c r="F110" s="72">
        <f t="shared" si="3"/>
        <v>8.9260000000000019</v>
      </c>
    </row>
    <row r="111" spans="1:6" x14ac:dyDescent="0.2">
      <c r="A111">
        <v>30</v>
      </c>
      <c r="B111">
        <v>59</v>
      </c>
      <c r="C111" t="str">
        <f>VLOOKUP(B111,'Startnummern Regio'!A:C,2,0)</f>
        <v>Robin Seifritz</v>
      </c>
      <c r="D111">
        <f>VLOOKUP(B111,'Startnummern Regio'!A:C,3,0)</f>
        <v>2007</v>
      </c>
      <c r="E111" s="72">
        <v>35.097999999999999</v>
      </c>
      <c r="F111" s="72">
        <f t="shared" si="3"/>
        <v>9.0799999999999983</v>
      </c>
    </row>
    <row r="112" spans="1:6" x14ac:dyDescent="0.2">
      <c r="A112">
        <v>48</v>
      </c>
      <c r="B112">
        <v>59</v>
      </c>
      <c r="C112" t="str">
        <f>VLOOKUP(B112,'Startnummern Regio'!A:C,2,0)</f>
        <v>Robin Seifritz</v>
      </c>
      <c r="D112">
        <f>VLOOKUP(B112,'Startnummern Regio'!A:C,3,0)</f>
        <v>2007</v>
      </c>
      <c r="E112" s="72">
        <v>35.182000000000002</v>
      </c>
      <c r="F112" s="72">
        <f t="shared" si="3"/>
        <v>9.1640000000000015</v>
      </c>
    </row>
    <row r="113" spans="1:6" x14ac:dyDescent="0.2">
      <c r="A113">
        <v>79</v>
      </c>
      <c r="B113">
        <v>59</v>
      </c>
      <c r="C113" t="str">
        <f>VLOOKUP(B113,'Startnummern Regio'!A:C,2,0)</f>
        <v>Robin Seifritz</v>
      </c>
      <c r="D113">
        <f>VLOOKUP(B113,'Startnummern Regio'!A:C,3,0)</f>
        <v>2007</v>
      </c>
      <c r="E113" s="72">
        <v>35.262999999999998</v>
      </c>
      <c r="F113" s="72">
        <f t="shared" si="3"/>
        <v>9.2449999999999974</v>
      </c>
    </row>
    <row r="114" spans="1:6" x14ac:dyDescent="0.2">
      <c r="A114">
        <v>118</v>
      </c>
      <c r="B114">
        <v>24</v>
      </c>
      <c r="C114" t="str">
        <f>VLOOKUP(B114,'Startnummern Regio'!A:C,2,0)</f>
        <v>Luca Hummel</v>
      </c>
      <c r="D114">
        <f>VLOOKUP(B114,'Startnummern Regio'!A:C,3,0)</f>
        <v>2001</v>
      </c>
      <c r="E114" s="72">
        <v>35.262999999999998</v>
      </c>
      <c r="F114" s="72">
        <f t="shared" si="3"/>
        <v>9.2449999999999974</v>
      </c>
    </row>
    <row r="115" spans="1:6" x14ac:dyDescent="0.2">
      <c r="A115">
        <v>96</v>
      </c>
      <c r="B115">
        <v>59</v>
      </c>
      <c r="C115" t="str">
        <f>VLOOKUP(B115,'Startnummern Regio'!A:C,2,0)</f>
        <v>Robin Seifritz</v>
      </c>
      <c r="D115">
        <f>VLOOKUP(B115,'Startnummern Regio'!A:C,3,0)</f>
        <v>2007</v>
      </c>
      <c r="E115" s="72">
        <v>35.427999999999997</v>
      </c>
      <c r="F115" s="72">
        <f t="shared" si="3"/>
        <v>9.4099999999999966</v>
      </c>
    </row>
    <row r="116" spans="1:6" x14ac:dyDescent="0.2">
      <c r="A116">
        <v>63</v>
      </c>
      <c r="B116">
        <v>59</v>
      </c>
      <c r="C116" t="str">
        <f>VLOOKUP(B116,'Startnummern Regio'!A:C,2,0)</f>
        <v>Robin Seifritz</v>
      </c>
      <c r="D116">
        <f>VLOOKUP(B116,'Startnummern Regio'!A:C,3,0)</f>
        <v>2007</v>
      </c>
      <c r="E116" s="72">
        <v>36.198999999999998</v>
      </c>
      <c r="F116" s="72">
        <f t="shared" si="3"/>
        <v>10.180999999999997</v>
      </c>
    </row>
    <row r="117" spans="1:6" x14ac:dyDescent="0.2">
      <c r="A117">
        <v>102</v>
      </c>
      <c r="B117">
        <v>57</v>
      </c>
      <c r="C117" t="str">
        <f>VLOOKUP(B117,'Startnummern Regio'!A:C,2,0)</f>
        <v>Ole Riesterer</v>
      </c>
      <c r="D117">
        <f>VLOOKUP(B117,'Startnummern Regio'!A:C,3,0)</f>
        <v>2007</v>
      </c>
      <c r="E117" s="72">
        <v>37.195999999999998</v>
      </c>
      <c r="F117" s="72">
        <f t="shared" si="3"/>
        <v>11.177999999999997</v>
      </c>
    </row>
    <row r="118" spans="1:6" x14ac:dyDescent="0.2">
      <c r="A118">
        <v>122</v>
      </c>
      <c r="B118">
        <v>28</v>
      </c>
      <c r="C118" t="str">
        <f>VLOOKUP(B118,'Startnummern Regio'!A:C,2,0)</f>
        <v>Sophie Hummel</v>
      </c>
      <c r="D118">
        <f>VLOOKUP(B118,'Startnummern Regio'!A:C,3,0)</f>
        <v>2005</v>
      </c>
      <c r="E118" s="72">
        <v>40.258000000000003</v>
      </c>
      <c r="F118" s="72">
        <f t="shared" si="3"/>
        <v>14.240000000000002</v>
      </c>
    </row>
  </sheetData>
  <sortState ref="A2:F138">
    <sortCondition ref="E2:E138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40" workbookViewId="0">
      <selection activeCell="C27" sqref="C27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20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27.303000000000001</v>
      </c>
    </row>
    <row r="3" spans="1:6" x14ac:dyDescent="0.2">
      <c r="A3">
        <v>73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27.597000000000001</v>
      </c>
      <c r="F3" s="72">
        <f>E3-$E$2</f>
        <v>0.29400000000000048</v>
      </c>
    </row>
    <row r="4" spans="1:6" x14ac:dyDescent="0.2">
      <c r="A4">
        <v>82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28.088999999999999</v>
      </c>
      <c r="F4" s="72">
        <f>E4-$E$2</f>
        <v>0.78599999999999781</v>
      </c>
    </row>
    <row r="5" spans="1:6" x14ac:dyDescent="0.2">
      <c r="A5">
        <v>55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28.376000000000001</v>
      </c>
      <c r="F5" s="72">
        <f t="shared" ref="F5:F67" si="0">E5-$E$2</f>
        <v>1.0730000000000004</v>
      </c>
    </row>
    <row r="6" spans="1:6" x14ac:dyDescent="0.2">
      <c r="A6">
        <v>6</v>
      </c>
      <c r="B6">
        <v>31</v>
      </c>
      <c r="C6" t="str">
        <f>VLOOKUP(B6,'Startnummern Regio'!A:C,2,0)</f>
        <v>Lisa Froese</v>
      </c>
      <c r="D6">
        <f>VLOOKUP(B6,'Startnummern Regio'!A:C,3,0)</f>
        <v>2001</v>
      </c>
      <c r="E6" s="72">
        <v>28.431000000000001</v>
      </c>
      <c r="F6" s="72">
        <f t="shared" si="0"/>
        <v>1.1280000000000001</v>
      </c>
    </row>
    <row r="7" spans="1:6" x14ac:dyDescent="0.2">
      <c r="A7">
        <v>65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28.634</v>
      </c>
      <c r="F7" s="72">
        <f t="shared" si="0"/>
        <v>1.3309999999999995</v>
      </c>
    </row>
    <row r="8" spans="1:6" x14ac:dyDescent="0.2">
      <c r="A8">
        <v>25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28.715</v>
      </c>
      <c r="F8" s="72">
        <f t="shared" si="0"/>
        <v>1.411999999999999</v>
      </c>
    </row>
    <row r="9" spans="1:6" x14ac:dyDescent="0.2">
      <c r="A9">
        <v>77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28.88</v>
      </c>
      <c r="F9" s="72">
        <f t="shared" si="0"/>
        <v>1.5769999999999982</v>
      </c>
    </row>
    <row r="10" spans="1:6" x14ac:dyDescent="0.2">
      <c r="A10">
        <v>44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28.93</v>
      </c>
      <c r="F10" s="72">
        <f t="shared" si="0"/>
        <v>1.6269999999999989</v>
      </c>
    </row>
    <row r="11" spans="1:6" x14ac:dyDescent="0.2">
      <c r="A11">
        <v>19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28.946000000000002</v>
      </c>
      <c r="F11" s="72">
        <f t="shared" si="0"/>
        <v>1.6430000000000007</v>
      </c>
    </row>
    <row r="12" spans="1:6" x14ac:dyDescent="0.2">
      <c r="A12">
        <v>74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28.946000000000002</v>
      </c>
      <c r="F12" s="72">
        <f t="shared" si="0"/>
        <v>1.6430000000000007</v>
      </c>
    </row>
    <row r="13" spans="1:6" x14ac:dyDescent="0.2">
      <c r="A13">
        <v>63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 s="72">
        <v>29.609000000000002</v>
      </c>
      <c r="F13" s="72">
        <f t="shared" si="0"/>
        <v>2.3060000000000009</v>
      </c>
    </row>
    <row r="14" spans="1:6" x14ac:dyDescent="0.2">
      <c r="A14">
        <v>61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29.917000000000002</v>
      </c>
      <c r="F14" s="72">
        <f t="shared" si="0"/>
        <v>2.6140000000000008</v>
      </c>
    </row>
    <row r="15" spans="1:6" x14ac:dyDescent="0.2">
      <c r="A15">
        <v>75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29.951000000000001</v>
      </c>
      <c r="F15" s="72">
        <f t="shared" si="0"/>
        <v>2.6479999999999997</v>
      </c>
    </row>
    <row r="16" spans="1:6" x14ac:dyDescent="0.2">
      <c r="A16">
        <v>57</v>
      </c>
      <c r="B16">
        <v>23</v>
      </c>
      <c r="C16" t="str">
        <f>VLOOKUP(B16,'Startnummern Regio'!A:C,2,0)</f>
        <v>Bela Walz</v>
      </c>
      <c r="D16">
        <f>VLOOKUP(B16,'Startnummern Regio'!A:C,3,0)</f>
        <v>2001</v>
      </c>
      <c r="E16" s="72">
        <v>30.03</v>
      </c>
      <c r="F16" s="72">
        <f t="shared" si="0"/>
        <v>2.7270000000000003</v>
      </c>
    </row>
    <row r="17" spans="1:6" x14ac:dyDescent="0.2">
      <c r="A17">
        <v>27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30.065999999999999</v>
      </c>
      <c r="F17" s="72">
        <f t="shared" si="0"/>
        <v>2.7629999999999981</v>
      </c>
    </row>
    <row r="18" spans="1:6" x14ac:dyDescent="0.2">
      <c r="A18">
        <v>13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30.102</v>
      </c>
      <c r="F18" s="72">
        <f t="shared" si="0"/>
        <v>2.7989999999999995</v>
      </c>
    </row>
    <row r="19" spans="1:6" x14ac:dyDescent="0.2">
      <c r="A19">
        <v>66</v>
      </c>
      <c r="B19">
        <v>37</v>
      </c>
      <c r="C19" t="str">
        <f>VLOOKUP(B19,'Startnummern Regio'!A:C,2,0)</f>
        <v xml:space="preserve">Mirco Ludwig </v>
      </c>
      <c r="D19">
        <f>VLOOKUP(B19,'Startnummern Regio'!A:C,3,0)</f>
        <v>2003</v>
      </c>
      <c r="E19" s="72">
        <v>30.155000000000001</v>
      </c>
      <c r="F19" s="72">
        <f t="shared" si="0"/>
        <v>2.8520000000000003</v>
      </c>
    </row>
    <row r="20" spans="1:6" x14ac:dyDescent="0.2">
      <c r="A20">
        <v>10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30.254999999999999</v>
      </c>
      <c r="F20" s="72">
        <f t="shared" si="0"/>
        <v>2.9519999999999982</v>
      </c>
    </row>
    <row r="21" spans="1:6" x14ac:dyDescent="0.2">
      <c r="A21">
        <v>9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30.274999999999999</v>
      </c>
      <c r="F21" s="72">
        <f t="shared" si="0"/>
        <v>2.9719999999999978</v>
      </c>
    </row>
    <row r="22" spans="1:6" x14ac:dyDescent="0.2">
      <c r="A22">
        <v>23</v>
      </c>
      <c r="B22">
        <v>23</v>
      </c>
      <c r="C22" t="str">
        <f>VLOOKUP(B22,'Startnummern Regio'!A:C,2,0)</f>
        <v>Bela Walz</v>
      </c>
      <c r="D22">
        <f>VLOOKUP(B22,'Startnummern Regio'!A:C,3,0)</f>
        <v>2001</v>
      </c>
      <c r="E22" s="72">
        <v>30.29</v>
      </c>
      <c r="F22" s="72">
        <f t="shared" si="0"/>
        <v>2.9869999999999983</v>
      </c>
    </row>
    <row r="23" spans="1:6" x14ac:dyDescent="0.2">
      <c r="A23">
        <v>58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30.411000000000001</v>
      </c>
      <c r="F23" s="72">
        <f t="shared" si="0"/>
        <v>3.1080000000000005</v>
      </c>
    </row>
    <row r="24" spans="1:6" x14ac:dyDescent="0.2">
      <c r="A24">
        <v>70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30.47</v>
      </c>
      <c r="F24" s="72">
        <f t="shared" si="0"/>
        <v>3.166999999999998</v>
      </c>
    </row>
    <row r="25" spans="1:6" x14ac:dyDescent="0.2">
      <c r="A25">
        <v>56</v>
      </c>
      <c r="B25">
        <v>23</v>
      </c>
      <c r="C25" t="str">
        <f>VLOOKUP(B25,'Startnummern Regio'!A:C,2,0)</f>
        <v>Bela Walz</v>
      </c>
      <c r="D25">
        <f>VLOOKUP(B25,'Startnummern Regio'!A:C,3,0)</f>
        <v>2001</v>
      </c>
      <c r="E25" s="72">
        <v>30.673999999999999</v>
      </c>
      <c r="F25" s="72">
        <f t="shared" si="0"/>
        <v>3.3709999999999987</v>
      </c>
    </row>
    <row r="26" spans="1:6" x14ac:dyDescent="0.2">
      <c r="A26">
        <v>24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30.771000000000001</v>
      </c>
      <c r="F26" s="72">
        <f t="shared" si="0"/>
        <v>3.468</v>
      </c>
    </row>
    <row r="27" spans="1:6" x14ac:dyDescent="0.2">
      <c r="A27">
        <v>26</v>
      </c>
      <c r="B27">
        <v>4</v>
      </c>
      <c r="C27" t="str">
        <f>VLOOKUP(B27,'Startnummern Regio'!A:C,2,0)</f>
        <v>Moritz Wiesler</v>
      </c>
      <c r="D27">
        <f>VLOOKUP(B27,'Startnummern Regio'!A:C,3,0)</f>
        <v>2006</v>
      </c>
      <c r="E27" s="72">
        <v>30.902000000000001</v>
      </c>
      <c r="F27" s="72">
        <f t="shared" si="0"/>
        <v>3.5990000000000002</v>
      </c>
    </row>
    <row r="28" spans="1:6" x14ac:dyDescent="0.2">
      <c r="A28">
        <v>46</v>
      </c>
      <c r="B28">
        <v>37</v>
      </c>
      <c r="C28" t="str">
        <f>VLOOKUP(B28,'Startnummern Regio'!A:C,2,0)</f>
        <v xml:space="preserve">Mirco Ludwig </v>
      </c>
      <c r="D28">
        <f>VLOOKUP(B28,'Startnummern Regio'!A:C,3,0)</f>
        <v>2003</v>
      </c>
      <c r="E28" s="72">
        <v>30.91</v>
      </c>
      <c r="F28" s="72">
        <f t="shared" si="0"/>
        <v>3.6069999999999993</v>
      </c>
    </row>
    <row r="29" spans="1:6" x14ac:dyDescent="0.2">
      <c r="A29">
        <v>36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30.95</v>
      </c>
      <c r="F29" s="72">
        <f t="shared" si="0"/>
        <v>3.6469999999999985</v>
      </c>
    </row>
    <row r="30" spans="1:6" x14ac:dyDescent="0.2">
      <c r="A30">
        <v>48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30.972000000000001</v>
      </c>
      <c r="F30" s="72">
        <f t="shared" si="0"/>
        <v>3.6690000000000005</v>
      </c>
    </row>
    <row r="31" spans="1:6" x14ac:dyDescent="0.2">
      <c r="A31">
        <v>38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31.265999999999998</v>
      </c>
      <c r="F31" s="72">
        <f t="shared" si="0"/>
        <v>3.9629999999999974</v>
      </c>
    </row>
    <row r="32" spans="1:6" x14ac:dyDescent="0.2">
      <c r="A32">
        <v>29</v>
      </c>
      <c r="B32">
        <v>28</v>
      </c>
      <c r="C32" t="str">
        <f>VLOOKUP(B32,'Startnummern Regio'!A:C,2,0)</f>
        <v>Sophie Hummel</v>
      </c>
      <c r="D32">
        <f>VLOOKUP(B32,'Startnummern Regio'!A:C,3,0)</f>
        <v>2005</v>
      </c>
      <c r="E32" s="72">
        <v>31.373000000000001</v>
      </c>
      <c r="F32" s="72">
        <f t="shared" si="0"/>
        <v>4.07</v>
      </c>
    </row>
    <row r="33" spans="1:6" x14ac:dyDescent="0.2">
      <c r="A33">
        <v>50</v>
      </c>
      <c r="B33">
        <v>7</v>
      </c>
      <c r="C33" t="str">
        <f>VLOOKUP(B33,'Startnummern Regio'!A:C,2,0)</f>
        <v>Luisa Seifritz</v>
      </c>
      <c r="D33">
        <f>VLOOKUP(B33,'Startnummern Regio'!A:C,3,0)</f>
        <v>2002</v>
      </c>
      <c r="E33" s="72">
        <v>31.407</v>
      </c>
      <c r="F33" s="72">
        <f t="shared" si="0"/>
        <v>4.1039999999999992</v>
      </c>
    </row>
    <row r="34" spans="1:6" x14ac:dyDescent="0.2">
      <c r="A34">
        <v>78</v>
      </c>
      <c r="B34">
        <v>28</v>
      </c>
      <c r="C34" t="str">
        <f>VLOOKUP(B34,'Startnummern Regio'!A:C,2,0)</f>
        <v>Sophie Hummel</v>
      </c>
      <c r="D34">
        <f>VLOOKUP(B34,'Startnummern Regio'!A:C,3,0)</f>
        <v>2005</v>
      </c>
      <c r="E34" s="72">
        <v>32.094999999999999</v>
      </c>
      <c r="F34" s="72">
        <f t="shared" si="0"/>
        <v>4.791999999999998</v>
      </c>
    </row>
    <row r="35" spans="1:6" x14ac:dyDescent="0.2">
      <c r="A35">
        <v>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32.381999999999998</v>
      </c>
      <c r="F35" s="72">
        <f t="shared" si="0"/>
        <v>5.0789999999999971</v>
      </c>
    </row>
    <row r="36" spans="1:6" x14ac:dyDescent="0.2">
      <c r="A36">
        <v>62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32.414999999999999</v>
      </c>
      <c r="F36" s="72">
        <f t="shared" si="0"/>
        <v>5.1119999999999983</v>
      </c>
    </row>
    <row r="37" spans="1:6" x14ac:dyDescent="0.2">
      <c r="A37">
        <v>76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32.576999999999998</v>
      </c>
      <c r="F37" s="72">
        <f t="shared" si="0"/>
        <v>5.2739999999999974</v>
      </c>
    </row>
    <row r="38" spans="1:6" x14ac:dyDescent="0.2">
      <c r="A38">
        <v>59</v>
      </c>
      <c r="B38">
        <v>2</v>
      </c>
      <c r="C38" t="str">
        <f>VLOOKUP(B38,'Startnummern Regio'!A:C,2,0)</f>
        <v>Robin Holz</v>
      </c>
      <c r="D38">
        <f>VLOOKUP(B38,'Startnummern Regio'!A:C,3,0)</f>
        <v>2005</v>
      </c>
      <c r="E38" s="72">
        <v>32.975000000000001</v>
      </c>
      <c r="F38" s="72">
        <f t="shared" si="0"/>
        <v>5.6720000000000006</v>
      </c>
    </row>
    <row r="39" spans="1:6" x14ac:dyDescent="0.2">
      <c r="A39">
        <v>81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32.984999999999999</v>
      </c>
      <c r="F39" s="72">
        <f t="shared" si="0"/>
        <v>5.6819999999999986</v>
      </c>
    </row>
    <row r="40" spans="1:6" x14ac:dyDescent="0.2">
      <c r="A40">
        <v>4</v>
      </c>
      <c r="B40">
        <v>2</v>
      </c>
      <c r="C40" t="str">
        <f>VLOOKUP(B40,'Startnummern Regio'!A:C,2,0)</f>
        <v>Robin Holz</v>
      </c>
      <c r="D40">
        <f>VLOOKUP(B40,'Startnummern Regio'!A:C,3,0)</f>
        <v>2005</v>
      </c>
      <c r="E40" s="72">
        <v>33.159999999999997</v>
      </c>
      <c r="F40" s="72">
        <f t="shared" si="0"/>
        <v>5.8569999999999958</v>
      </c>
    </row>
    <row r="41" spans="1:6" x14ac:dyDescent="0.2">
      <c r="A41">
        <v>30</v>
      </c>
      <c r="B41">
        <v>2</v>
      </c>
      <c r="C41" t="str">
        <f>VLOOKUP(B41,'Startnummern Regio'!A:C,2,0)</f>
        <v>Robin Holz</v>
      </c>
      <c r="D41">
        <f>VLOOKUP(B41,'Startnummern Regio'!A:C,3,0)</f>
        <v>2005</v>
      </c>
      <c r="E41" s="72">
        <v>33.210999999999999</v>
      </c>
      <c r="F41" s="72">
        <f t="shared" si="0"/>
        <v>5.9079999999999977</v>
      </c>
    </row>
    <row r="42" spans="1:6" x14ac:dyDescent="0.2">
      <c r="A42">
        <v>69</v>
      </c>
      <c r="B42">
        <v>2</v>
      </c>
      <c r="C42" t="str">
        <f>VLOOKUP(B42,'Startnummern Regio'!A:C,2,0)</f>
        <v>Robin Holz</v>
      </c>
      <c r="D42">
        <f>VLOOKUP(B42,'Startnummern Regio'!A:C,3,0)</f>
        <v>2005</v>
      </c>
      <c r="E42" s="72">
        <v>33.334000000000003</v>
      </c>
      <c r="F42" s="72">
        <f t="shared" si="0"/>
        <v>6.0310000000000024</v>
      </c>
    </row>
    <row r="43" spans="1:6" x14ac:dyDescent="0.2">
      <c r="A43">
        <v>67</v>
      </c>
      <c r="B43">
        <v>28</v>
      </c>
      <c r="C43" t="str">
        <f>VLOOKUP(B43,'Startnummern Regio'!A:C,2,0)</f>
        <v>Sophie Hummel</v>
      </c>
      <c r="D43">
        <f>VLOOKUP(B43,'Startnummern Regio'!A:C,3,0)</f>
        <v>2005</v>
      </c>
      <c r="E43" s="72">
        <v>33.436</v>
      </c>
      <c r="F43" s="72">
        <f t="shared" si="0"/>
        <v>6.1329999999999991</v>
      </c>
    </row>
    <row r="44" spans="1:6" x14ac:dyDescent="0.2">
      <c r="A44">
        <v>21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33.53</v>
      </c>
      <c r="F44" s="72">
        <f t="shared" si="0"/>
        <v>6.2270000000000003</v>
      </c>
    </row>
    <row r="45" spans="1:6" x14ac:dyDescent="0.2">
      <c r="A45">
        <v>60</v>
      </c>
      <c r="B45">
        <v>12</v>
      </c>
      <c r="C45" t="str">
        <f>VLOOKUP(B45,'Startnummern Regio'!A:C,2,0)</f>
        <v>Nele Büssing</v>
      </c>
      <c r="D45">
        <f>VLOOKUP(B45,'Startnummern Regio'!A:C,3,0)</f>
        <v>2006</v>
      </c>
      <c r="E45" s="72">
        <v>33.540999999999997</v>
      </c>
      <c r="F45" s="72">
        <f t="shared" si="0"/>
        <v>6.237999999999996</v>
      </c>
    </row>
    <row r="46" spans="1:6" x14ac:dyDescent="0.2">
      <c r="A46">
        <v>39</v>
      </c>
      <c r="B46">
        <v>2</v>
      </c>
      <c r="C46" t="str">
        <f>VLOOKUP(B46,'Startnummern Regio'!A:C,2,0)</f>
        <v>Robin Holz</v>
      </c>
      <c r="D46">
        <f>VLOOKUP(B46,'Startnummern Regio'!A:C,3,0)</f>
        <v>2005</v>
      </c>
      <c r="E46" s="72">
        <v>33.637999999999998</v>
      </c>
      <c r="F46" s="72">
        <f t="shared" si="0"/>
        <v>6.3349999999999973</v>
      </c>
    </row>
    <row r="47" spans="1:6" x14ac:dyDescent="0.2">
      <c r="A47">
        <v>8</v>
      </c>
      <c r="B47">
        <v>12</v>
      </c>
      <c r="C47" t="str">
        <f>VLOOKUP(B47,'Startnummern Regio'!A:C,2,0)</f>
        <v>Nele Büssing</v>
      </c>
      <c r="D47">
        <f>VLOOKUP(B47,'Startnummern Regio'!A:C,3,0)</f>
        <v>2006</v>
      </c>
      <c r="E47" s="72">
        <v>33.65</v>
      </c>
      <c r="F47" s="72">
        <f t="shared" si="0"/>
        <v>6.3469999999999978</v>
      </c>
    </row>
    <row r="48" spans="1:6" x14ac:dyDescent="0.2">
      <c r="A48">
        <v>54</v>
      </c>
      <c r="B48">
        <v>16</v>
      </c>
      <c r="C48" t="str">
        <f>VLOOKUP(B48,'Startnummern Regio'!A:C,2,0)</f>
        <v>Sophia Stahl</v>
      </c>
      <c r="D48">
        <f>VLOOKUP(B48,'Startnummern Regio'!A:C,3,0)</f>
        <v>2005</v>
      </c>
      <c r="E48" s="72">
        <v>33.677</v>
      </c>
      <c r="F48" s="72">
        <f t="shared" si="0"/>
        <v>6.3739999999999988</v>
      </c>
    </row>
    <row r="49" spans="1:6" x14ac:dyDescent="0.2">
      <c r="A49">
        <v>43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33.844999999999999</v>
      </c>
      <c r="F49" s="72">
        <f t="shared" si="0"/>
        <v>6.541999999999998</v>
      </c>
    </row>
    <row r="50" spans="1:6" x14ac:dyDescent="0.2">
      <c r="A50">
        <v>68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33.957999999999998</v>
      </c>
      <c r="F50" s="72">
        <f t="shared" si="0"/>
        <v>6.6549999999999976</v>
      </c>
    </row>
    <row r="51" spans="1:6" x14ac:dyDescent="0.2">
      <c r="A51">
        <v>79</v>
      </c>
      <c r="B51">
        <v>13</v>
      </c>
      <c r="C51" t="str">
        <f>VLOOKUP(B51,'Startnummern Regio'!A:C,2,0)</f>
        <v>Ann-Katrin Schwietale</v>
      </c>
      <c r="D51">
        <f>VLOOKUP(B51,'Startnummern Regio'!A:C,3,0)</f>
        <v>2003</v>
      </c>
      <c r="E51" s="72">
        <v>34.155000000000001</v>
      </c>
      <c r="F51" s="72">
        <f t="shared" si="0"/>
        <v>6.8520000000000003</v>
      </c>
    </row>
    <row r="52" spans="1:6" x14ac:dyDescent="0.2">
      <c r="A52">
        <v>16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34.270000000000003</v>
      </c>
      <c r="F52" s="72">
        <f t="shared" si="0"/>
        <v>6.9670000000000023</v>
      </c>
    </row>
    <row r="53" spans="1:6" x14ac:dyDescent="0.2">
      <c r="A53">
        <v>42</v>
      </c>
      <c r="B53">
        <v>12</v>
      </c>
      <c r="C53" t="str">
        <f>VLOOKUP(B53,'Startnummern Regio'!A:C,2,0)</f>
        <v>Nele Büssing</v>
      </c>
      <c r="D53">
        <f>VLOOKUP(B53,'Startnummern Regio'!A:C,3,0)</f>
        <v>2006</v>
      </c>
      <c r="E53" s="72">
        <v>34.427999999999997</v>
      </c>
      <c r="F53" s="72">
        <f t="shared" si="0"/>
        <v>7.1249999999999964</v>
      </c>
    </row>
    <row r="54" spans="1:6" x14ac:dyDescent="0.2">
      <c r="A54">
        <v>52</v>
      </c>
      <c r="B54">
        <v>52</v>
      </c>
      <c r="C54" t="str">
        <f>VLOOKUP(B54,'Startnummern Regio'!A:C,2,0)</f>
        <v>Maja Schilling</v>
      </c>
      <c r="D54">
        <f>VLOOKUP(B54,'Startnummern Regio'!A:C,3,0)</f>
        <v>2006</v>
      </c>
      <c r="E54" s="72">
        <v>34.606000000000002</v>
      </c>
      <c r="F54" s="72">
        <f t="shared" si="0"/>
        <v>7.3030000000000008</v>
      </c>
    </row>
    <row r="55" spans="1:6" x14ac:dyDescent="0.2">
      <c r="A55">
        <v>41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35.058999999999997</v>
      </c>
      <c r="F55" s="72">
        <f t="shared" si="0"/>
        <v>7.7559999999999967</v>
      </c>
    </row>
    <row r="56" spans="1:6" x14ac:dyDescent="0.2">
      <c r="A56">
        <v>71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 s="72">
        <v>35.295999999999999</v>
      </c>
      <c r="F56" s="72">
        <f t="shared" si="0"/>
        <v>7.9929999999999986</v>
      </c>
    </row>
    <row r="57" spans="1:6" x14ac:dyDescent="0.2">
      <c r="A57">
        <v>31</v>
      </c>
      <c r="B57">
        <v>25</v>
      </c>
      <c r="C57" t="str">
        <f>VLOOKUP(B57,'Startnummern Regio'!A:C,2,0)</f>
        <v>Lina Herrmann</v>
      </c>
      <c r="D57">
        <f>VLOOKUP(B57,'Startnummern Regio'!A:C,3,0)</f>
        <v>2005</v>
      </c>
      <c r="E57" s="72">
        <v>35.652000000000001</v>
      </c>
      <c r="F57" s="72">
        <f t="shared" si="0"/>
        <v>8.3490000000000002</v>
      </c>
    </row>
    <row r="58" spans="1:6" x14ac:dyDescent="0.2">
      <c r="A58">
        <v>28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35.741999999999997</v>
      </c>
      <c r="F58" s="72">
        <f t="shared" si="0"/>
        <v>8.4389999999999965</v>
      </c>
    </row>
    <row r="59" spans="1:6" x14ac:dyDescent="0.2">
      <c r="A59">
        <v>51</v>
      </c>
      <c r="B59">
        <v>31</v>
      </c>
      <c r="C59" t="str">
        <f>VLOOKUP(B59,'Startnummern Regio'!A:C,2,0)</f>
        <v>Lisa Froese</v>
      </c>
      <c r="D59">
        <f>VLOOKUP(B59,'Startnummern Regio'!A:C,3,0)</f>
        <v>2001</v>
      </c>
      <c r="E59" s="72">
        <v>36.302</v>
      </c>
      <c r="F59" s="72">
        <f t="shared" si="0"/>
        <v>8.9989999999999988</v>
      </c>
    </row>
    <row r="60" spans="1:6" x14ac:dyDescent="0.2">
      <c r="A60">
        <v>32</v>
      </c>
      <c r="B60">
        <v>24</v>
      </c>
      <c r="C60" t="str">
        <f>VLOOKUP(B60,'Startnummern Regio'!A:C,2,0)</f>
        <v>Luca Hummel</v>
      </c>
      <c r="D60">
        <f>VLOOKUP(B60,'Startnummern Regio'!A:C,3,0)</f>
        <v>2001</v>
      </c>
      <c r="E60" s="72">
        <v>36.536000000000001</v>
      </c>
      <c r="F60" s="72">
        <f t="shared" si="0"/>
        <v>9.2330000000000005</v>
      </c>
    </row>
    <row r="61" spans="1:6" x14ac:dyDescent="0.2">
      <c r="A61">
        <v>22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36.613</v>
      </c>
      <c r="F61" s="72">
        <f t="shared" si="0"/>
        <v>9.3099999999999987</v>
      </c>
    </row>
    <row r="62" spans="1:6" x14ac:dyDescent="0.2">
      <c r="A62">
        <v>49</v>
      </c>
      <c r="B62">
        <v>5</v>
      </c>
      <c r="C62" t="str">
        <f>VLOOKUP(B62,'Startnummern Regio'!A:C,2,0)</f>
        <v>Hanna Höflinger</v>
      </c>
      <c r="D62">
        <f>VLOOKUP(B62,'Startnummern Regio'!A:C,3,0)</f>
        <v>2002</v>
      </c>
      <c r="E62" s="72">
        <v>36.728999999999999</v>
      </c>
      <c r="F62" s="72">
        <f t="shared" si="0"/>
        <v>9.4259999999999984</v>
      </c>
    </row>
    <row r="63" spans="1:6" x14ac:dyDescent="0.2">
      <c r="A63">
        <v>7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36.756999999999998</v>
      </c>
      <c r="F63" s="72">
        <f t="shared" si="0"/>
        <v>9.4539999999999971</v>
      </c>
    </row>
    <row r="64" spans="1:6" x14ac:dyDescent="0.2">
      <c r="A64">
        <v>18</v>
      </c>
      <c r="B64">
        <v>59</v>
      </c>
      <c r="C64" t="str">
        <f>VLOOKUP(B64,'Startnummern Regio'!A:C,2,0)</f>
        <v>Robin Seifritz</v>
      </c>
      <c r="D64">
        <f>VLOOKUP(B64,'Startnummern Regio'!A:C,3,0)</f>
        <v>2007</v>
      </c>
      <c r="E64" s="72">
        <v>36.899000000000001</v>
      </c>
      <c r="F64" s="72">
        <f t="shared" si="0"/>
        <v>9.5960000000000001</v>
      </c>
    </row>
    <row r="65" spans="1:6" x14ac:dyDescent="0.2">
      <c r="A65">
        <v>40</v>
      </c>
      <c r="B65">
        <v>59</v>
      </c>
      <c r="C65" t="str">
        <f>VLOOKUP(B65,'Startnummern Regio'!A:C,2,0)</f>
        <v>Robin Seifritz</v>
      </c>
      <c r="D65">
        <f>VLOOKUP(B65,'Startnummern Regio'!A:C,3,0)</f>
        <v>2007</v>
      </c>
      <c r="E65" s="72">
        <v>36.935000000000002</v>
      </c>
      <c r="F65" s="72">
        <f t="shared" si="0"/>
        <v>9.6320000000000014</v>
      </c>
    </row>
    <row r="66" spans="1:6" x14ac:dyDescent="0.2">
      <c r="A66">
        <v>80</v>
      </c>
      <c r="B66">
        <v>59</v>
      </c>
      <c r="C66" t="str">
        <f>VLOOKUP(B66,'Startnummern Regio'!A:C,2,0)</f>
        <v>Robin Seifritz</v>
      </c>
      <c r="D66">
        <f>VLOOKUP(B66,'Startnummern Regio'!A:C,3,0)</f>
        <v>2007</v>
      </c>
      <c r="E66" s="72">
        <v>37.414000000000001</v>
      </c>
      <c r="F66" s="72">
        <f t="shared" si="0"/>
        <v>10.111000000000001</v>
      </c>
    </row>
    <row r="67" spans="1:6" x14ac:dyDescent="0.2">
      <c r="A67">
        <v>64</v>
      </c>
      <c r="B67">
        <v>57</v>
      </c>
      <c r="C67" t="str">
        <f>VLOOKUP(B67,'Startnummern Regio'!A:C,2,0)</f>
        <v>Ole Riesterer</v>
      </c>
      <c r="D67">
        <f>VLOOKUP(B67,'Startnummern Regio'!A:C,3,0)</f>
        <v>2007</v>
      </c>
      <c r="E67" s="72">
        <v>38.009</v>
      </c>
      <c r="F67" s="72">
        <f t="shared" si="0"/>
        <v>10.706</v>
      </c>
    </row>
    <row r="68" spans="1:6" x14ac:dyDescent="0.2">
      <c r="A68">
        <v>47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38.405000000000001</v>
      </c>
      <c r="F68" s="72">
        <f t="shared" ref="F68:F70" si="1">E68-$E$2</f>
        <v>11.102</v>
      </c>
    </row>
    <row r="69" spans="1:6" x14ac:dyDescent="0.2">
      <c r="A69">
        <v>37</v>
      </c>
      <c r="B69">
        <v>57</v>
      </c>
      <c r="C69" t="str">
        <f>VLOOKUP(B69,'Startnummern Regio'!A:C,2,0)</f>
        <v>Ole Riesterer</v>
      </c>
      <c r="D69">
        <f>VLOOKUP(B69,'Startnummern Regio'!A:C,3,0)</f>
        <v>2007</v>
      </c>
      <c r="E69" s="72">
        <v>38.999000000000002</v>
      </c>
      <c r="F69" s="72">
        <f t="shared" si="1"/>
        <v>11.696000000000002</v>
      </c>
    </row>
    <row r="70" spans="1:6" x14ac:dyDescent="0.2">
      <c r="A70">
        <v>3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39.744</v>
      </c>
      <c r="F70" s="72">
        <f t="shared" si="1"/>
        <v>12.440999999999999</v>
      </c>
    </row>
  </sheetData>
  <sortState ref="A2:E1048494">
    <sortCondition ref="E2:E1048494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4"/>
  <sheetViews>
    <sheetView topLeftCell="A13" workbookViewId="0">
      <selection activeCell="E2" sqref="E2"/>
    </sheetView>
  </sheetViews>
  <sheetFormatPr baseColWidth="10" defaultRowHeight="15" x14ac:dyDescent="0.2"/>
  <cols>
    <col min="3" max="3" width="17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87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28.652999999999999</v>
      </c>
    </row>
    <row r="3" spans="1:6" x14ac:dyDescent="0.2">
      <c r="A3">
        <v>50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28.91</v>
      </c>
      <c r="F3" s="72">
        <f>E3-$E$2</f>
        <v>0.25700000000000145</v>
      </c>
    </row>
    <row r="4" spans="1:6" x14ac:dyDescent="0.2">
      <c r="A4">
        <v>40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28.925999999999998</v>
      </c>
      <c r="F4" s="72">
        <f t="shared" ref="F4:F67" si="0">E4-$E$2</f>
        <v>0.27299999999999969</v>
      </c>
    </row>
    <row r="5" spans="1:6" x14ac:dyDescent="0.2">
      <c r="A5">
        <v>69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29.010999999999999</v>
      </c>
      <c r="F5" s="72">
        <f t="shared" si="0"/>
        <v>0.35800000000000054</v>
      </c>
    </row>
    <row r="6" spans="1:6" x14ac:dyDescent="0.2">
      <c r="A6">
        <v>24</v>
      </c>
      <c r="B6">
        <v>27</v>
      </c>
      <c r="C6" t="str">
        <f>VLOOKUP(B6,'Startnummern Regio'!A:C,2,0)</f>
        <v>Lavinia Horning</v>
      </c>
      <c r="D6">
        <f>VLOOKUP(B6,'Startnummern Regio'!A:C,3,0)</f>
        <v>2002</v>
      </c>
      <c r="E6" s="72">
        <v>30.163</v>
      </c>
      <c r="F6" s="72">
        <f t="shared" si="0"/>
        <v>1.5100000000000016</v>
      </c>
    </row>
    <row r="7" spans="1:6" x14ac:dyDescent="0.2">
      <c r="A7">
        <v>67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30.355</v>
      </c>
      <c r="F7" s="72">
        <f t="shared" si="0"/>
        <v>1.7020000000000017</v>
      </c>
    </row>
    <row r="8" spans="1:6" x14ac:dyDescent="0.2">
      <c r="A8">
        <v>41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30.443000000000001</v>
      </c>
      <c r="F8" s="72">
        <f t="shared" si="0"/>
        <v>1.7900000000000027</v>
      </c>
    </row>
    <row r="9" spans="1:6" x14ac:dyDescent="0.2">
      <c r="A9">
        <v>49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30.507000000000001</v>
      </c>
      <c r="F9" s="72">
        <f t="shared" si="0"/>
        <v>1.8540000000000028</v>
      </c>
    </row>
    <row r="10" spans="1:6" x14ac:dyDescent="0.2">
      <c r="A10">
        <v>68</v>
      </c>
      <c r="B10">
        <v>33</v>
      </c>
      <c r="C10" t="str">
        <f>VLOOKUP(B10,'Startnummern Regio'!A:C,2,0)</f>
        <v>Lilly Wiesler</v>
      </c>
      <c r="D10">
        <f>VLOOKUP(B10,'Startnummern Regio'!A:C,3,0)</f>
        <v>2001</v>
      </c>
      <c r="E10" s="72">
        <v>30.664999999999999</v>
      </c>
      <c r="F10" s="72">
        <f t="shared" si="0"/>
        <v>2.0120000000000005</v>
      </c>
    </row>
    <row r="11" spans="1:6" x14ac:dyDescent="0.2">
      <c r="A11">
        <v>22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30.698</v>
      </c>
      <c r="F11" s="72">
        <f t="shared" si="0"/>
        <v>2.0450000000000017</v>
      </c>
    </row>
    <row r="12" spans="1:6" x14ac:dyDescent="0.2">
      <c r="A12">
        <v>86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30.731999999999999</v>
      </c>
      <c r="F12" s="72">
        <f t="shared" si="0"/>
        <v>2.0790000000000006</v>
      </c>
    </row>
    <row r="13" spans="1:6" x14ac:dyDescent="0.2">
      <c r="A13">
        <v>35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31.004000000000001</v>
      </c>
      <c r="F13" s="72">
        <f t="shared" si="0"/>
        <v>2.3510000000000026</v>
      </c>
    </row>
    <row r="14" spans="1:6" x14ac:dyDescent="0.2">
      <c r="A14">
        <v>59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31.12</v>
      </c>
      <c r="F14" s="72">
        <f t="shared" si="0"/>
        <v>2.4670000000000023</v>
      </c>
    </row>
    <row r="15" spans="1:6" x14ac:dyDescent="0.2">
      <c r="A15">
        <v>51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31.128</v>
      </c>
      <c r="F15" s="72">
        <f t="shared" si="0"/>
        <v>2.4750000000000014</v>
      </c>
    </row>
    <row r="16" spans="1:6" x14ac:dyDescent="0.2">
      <c r="A16">
        <v>34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31.145</v>
      </c>
      <c r="F16" s="72">
        <f t="shared" si="0"/>
        <v>2.4920000000000009</v>
      </c>
    </row>
    <row r="17" spans="1:6" x14ac:dyDescent="0.2">
      <c r="A17">
        <v>58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31.353000000000002</v>
      </c>
      <c r="F17" s="72">
        <f t="shared" si="0"/>
        <v>2.7000000000000028</v>
      </c>
    </row>
    <row r="18" spans="1:6" x14ac:dyDescent="0.2">
      <c r="A18">
        <v>56</v>
      </c>
      <c r="B18">
        <v>20</v>
      </c>
      <c r="C18" t="str">
        <f>VLOOKUP(B18,'Startnummern Regio'!A:C,2,0)</f>
        <v>Vanessa Möllinger</v>
      </c>
      <c r="D18">
        <f>VLOOKUP(B18,'Startnummern Regio'!A:C,3,0)</f>
        <v>2001</v>
      </c>
      <c r="E18" s="72">
        <v>31.443000000000001</v>
      </c>
      <c r="F18" s="72">
        <f t="shared" si="0"/>
        <v>2.7900000000000027</v>
      </c>
    </row>
    <row r="19" spans="1:6" x14ac:dyDescent="0.2">
      <c r="A19">
        <v>66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31.494</v>
      </c>
      <c r="F19" s="72">
        <f t="shared" si="0"/>
        <v>2.8410000000000011</v>
      </c>
    </row>
    <row r="20" spans="1:6" x14ac:dyDescent="0.2">
      <c r="A20">
        <v>84</v>
      </c>
      <c r="B20">
        <v>40</v>
      </c>
      <c r="C20" t="str">
        <f>VLOOKUP(B20,'Startnummern Regio'!A:C,2,0)</f>
        <v>Moritz Möllers</v>
      </c>
      <c r="D20">
        <f>VLOOKUP(B20,'Startnummern Regio'!A:C,3,0)</f>
        <v>2002</v>
      </c>
      <c r="E20" s="72">
        <v>31.547000000000001</v>
      </c>
      <c r="F20" s="72">
        <f t="shared" si="0"/>
        <v>2.8940000000000019</v>
      </c>
    </row>
    <row r="21" spans="1:6" x14ac:dyDescent="0.2">
      <c r="A21">
        <v>70</v>
      </c>
      <c r="B21">
        <v>20</v>
      </c>
      <c r="C21" t="str">
        <f>VLOOKUP(B21,'Startnummern Regio'!A:C,2,0)</f>
        <v>Vanessa Möllinger</v>
      </c>
      <c r="D21">
        <f>VLOOKUP(B21,'Startnummern Regio'!A:C,3,0)</f>
        <v>2001</v>
      </c>
      <c r="E21" s="72">
        <v>31.652000000000001</v>
      </c>
      <c r="F21" s="72">
        <f t="shared" si="0"/>
        <v>2.9990000000000023</v>
      </c>
    </row>
    <row r="22" spans="1:6" x14ac:dyDescent="0.2">
      <c r="A22">
        <v>88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31.774999999999999</v>
      </c>
      <c r="F22" s="72">
        <f t="shared" si="0"/>
        <v>3.1219999999999999</v>
      </c>
    </row>
    <row r="23" spans="1:6" x14ac:dyDescent="0.2">
      <c r="A23">
        <v>32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31.821999999999999</v>
      </c>
      <c r="F23" s="72">
        <f t="shared" si="0"/>
        <v>3.1690000000000005</v>
      </c>
    </row>
    <row r="24" spans="1:6" x14ac:dyDescent="0.2">
      <c r="A24">
        <v>46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31.92</v>
      </c>
      <c r="F24" s="72">
        <f t="shared" si="0"/>
        <v>3.267000000000003</v>
      </c>
    </row>
    <row r="25" spans="1:6" x14ac:dyDescent="0.2">
      <c r="A25">
        <v>77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31.963000000000001</v>
      </c>
      <c r="F25" s="72">
        <f t="shared" si="0"/>
        <v>3.3100000000000023</v>
      </c>
    </row>
    <row r="26" spans="1:6" x14ac:dyDescent="0.2">
      <c r="A26">
        <v>29</v>
      </c>
      <c r="B26">
        <v>5</v>
      </c>
      <c r="C26" t="str">
        <f>VLOOKUP(B26,'Startnummern Regio'!A:C,2,0)</f>
        <v>Hanna Höflinger</v>
      </c>
      <c r="D26">
        <f>VLOOKUP(B26,'Startnummern Regio'!A:C,3,0)</f>
        <v>2002</v>
      </c>
      <c r="E26" s="72">
        <v>32.170999999999999</v>
      </c>
      <c r="F26" s="72">
        <f t="shared" si="0"/>
        <v>3.5180000000000007</v>
      </c>
    </row>
    <row r="27" spans="1:6" x14ac:dyDescent="0.2">
      <c r="A27">
        <v>60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32.246000000000002</v>
      </c>
      <c r="F27" s="72">
        <f t="shared" si="0"/>
        <v>3.5930000000000035</v>
      </c>
    </row>
    <row r="28" spans="1:6" x14ac:dyDescent="0.2">
      <c r="A28">
        <v>27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32.256999999999998</v>
      </c>
      <c r="F28" s="72">
        <f t="shared" si="0"/>
        <v>3.6039999999999992</v>
      </c>
    </row>
    <row r="29" spans="1:6" x14ac:dyDescent="0.2">
      <c r="A29">
        <v>45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32.259</v>
      </c>
      <c r="F29" s="72">
        <f t="shared" si="0"/>
        <v>3.6060000000000016</v>
      </c>
    </row>
    <row r="30" spans="1:6" x14ac:dyDescent="0.2">
      <c r="A30">
        <v>28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32.409999999999997</v>
      </c>
      <c r="F30" s="72">
        <f t="shared" si="0"/>
        <v>3.7569999999999979</v>
      </c>
    </row>
    <row r="31" spans="1:6" x14ac:dyDescent="0.2">
      <c r="A31">
        <v>42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32.558</v>
      </c>
      <c r="F31" s="72">
        <f t="shared" si="0"/>
        <v>3.9050000000000011</v>
      </c>
    </row>
    <row r="32" spans="1:6" x14ac:dyDescent="0.2">
      <c r="A32">
        <v>95</v>
      </c>
      <c r="B32">
        <v>4</v>
      </c>
      <c r="C32" t="str">
        <f>VLOOKUP(B32,'Startnummern Regio'!A:C,2,0)</f>
        <v>Moritz Wiesler</v>
      </c>
      <c r="D32">
        <f>VLOOKUP(B32,'Startnummern Regio'!A:C,3,0)</f>
        <v>2006</v>
      </c>
      <c r="E32" s="72">
        <v>32.618000000000002</v>
      </c>
      <c r="F32" s="72">
        <f t="shared" si="0"/>
        <v>3.9650000000000034</v>
      </c>
    </row>
    <row r="33" spans="1:6" x14ac:dyDescent="0.2">
      <c r="A33">
        <v>76</v>
      </c>
      <c r="B33">
        <v>9</v>
      </c>
      <c r="C33" t="str">
        <f>VLOOKUP(B33,'Startnummern Regio'!A:C,2,0)</f>
        <v>Thomas Isele</v>
      </c>
      <c r="D33">
        <f>VLOOKUP(B33,'Startnummern Regio'!A:C,3,0)</f>
        <v>2003</v>
      </c>
      <c r="E33" s="72">
        <v>32.723999999999997</v>
      </c>
      <c r="F33" s="72">
        <f t="shared" si="0"/>
        <v>4.070999999999998</v>
      </c>
    </row>
    <row r="34" spans="1:6" x14ac:dyDescent="0.2">
      <c r="A34">
        <v>93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32.847000000000001</v>
      </c>
      <c r="F34" s="72">
        <f t="shared" si="0"/>
        <v>4.1940000000000026</v>
      </c>
    </row>
    <row r="35" spans="1:6" x14ac:dyDescent="0.2">
      <c r="A35">
        <v>94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32.917000000000002</v>
      </c>
      <c r="F35" s="72">
        <f t="shared" si="0"/>
        <v>4.2640000000000029</v>
      </c>
    </row>
    <row r="36" spans="1:6" x14ac:dyDescent="0.2">
      <c r="A36">
        <v>75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32.994</v>
      </c>
      <c r="F36" s="72">
        <f t="shared" si="0"/>
        <v>4.3410000000000011</v>
      </c>
    </row>
    <row r="37" spans="1:6" x14ac:dyDescent="0.2">
      <c r="A37">
        <v>57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33.07</v>
      </c>
      <c r="F37" s="72">
        <f t="shared" si="0"/>
        <v>4.4170000000000016</v>
      </c>
    </row>
    <row r="38" spans="1:6" x14ac:dyDescent="0.2">
      <c r="A38">
        <v>61</v>
      </c>
      <c r="B38">
        <v>7</v>
      </c>
      <c r="C38" t="str">
        <f>VLOOKUP(B38,'Startnummern Regio'!A:C,2,0)</f>
        <v>Luisa Seifritz</v>
      </c>
      <c r="D38">
        <f>VLOOKUP(B38,'Startnummern Regio'!A:C,3,0)</f>
        <v>2002</v>
      </c>
      <c r="E38" s="72">
        <v>33.143000000000001</v>
      </c>
      <c r="F38" s="72">
        <f t="shared" si="0"/>
        <v>4.490000000000002</v>
      </c>
    </row>
    <row r="39" spans="1:6" x14ac:dyDescent="0.2">
      <c r="A39">
        <v>72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33.170999999999999</v>
      </c>
      <c r="F39" s="72">
        <f t="shared" si="0"/>
        <v>4.5180000000000007</v>
      </c>
    </row>
    <row r="40" spans="1:6" x14ac:dyDescent="0.2">
      <c r="A40">
        <v>78</v>
      </c>
      <c r="B40">
        <v>7</v>
      </c>
      <c r="C40" t="str">
        <f>VLOOKUP(B40,'Startnummern Regio'!A:C,2,0)</f>
        <v>Luisa Seifritz</v>
      </c>
      <c r="D40">
        <f>VLOOKUP(B40,'Startnummern Regio'!A:C,3,0)</f>
        <v>2002</v>
      </c>
      <c r="E40" s="72">
        <v>33.281999999999996</v>
      </c>
      <c r="F40" s="72">
        <f t="shared" si="0"/>
        <v>4.6289999999999978</v>
      </c>
    </row>
    <row r="41" spans="1:6" x14ac:dyDescent="0.2">
      <c r="A41">
        <v>90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33.884</v>
      </c>
      <c r="F41" s="72">
        <f t="shared" si="0"/>
        <v>5.2310000000000016</v>
      </c>
    </row>
    <row r="42" spans="1:6" x14ac:dyDescent="0.2">
      <c r="A42">
        <v>37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33.923999999999999</v>
      </c>
      <c r="F42" s="72">
        <f t="shared" si="0"/>
        <v>5.2710000000000008</v>
      </c>
    </row>
    <row r="43" spans="1:6" x14ac:dyDescent="0.2">
      <c r="A43">
        <v>43</v>
      </c>
      <c r="B43">
        <v>2</v>
      </c>
      <c r="C43" t="str">
        <f>VLOOKUP(B43,'Startnummern Regio'!A:C,2,0)</f>
        <v>Robin Holz</v>
      </c>
      <c r="D43">
        <f>VLOOKUP(B43,'Startnummern Regio'!A:C,3,0)</f>
        <v>2005</v>
      </c>
      <c r="E43" s="72">
        <v>34.066000000000003</v>
      </c>
      <c r="F43" s="72">
        <f t="shared" si="0"/>
        <v>5.4130000000000038</v>
      </c>
    </row>
    <row r="44" spans="1:6" x14ac:dyDescent="0.2">
      <c r="A44">
        <v>23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34.231999999999999</v>
      </c>
      <c r="F44" s="72">
        <f t="shared" si="0"/>
        <v>5.5790000000000006</v>
      </c>
    </row>
    <row r="45" spans="1:6" x14ac:dyDescent="0.2">
      <c r="A45">
        <v>52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34.271999999999998</v>
      </c>
      <c r="F45" s="72">
        <f t="shared" si="0"/>
        <v>5.6189999999999998</v>
      </c>
    </row>
    <row r="46" spans="1:6" x14ac:dyDescent="0.2">
      <c r="A46">
        <v>47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34.524000000000001</v>
      </c>
      <c r="F46" s="72">
        <f t="shared" si="0"/>
        <v>5.8710000000000022</v>
      </c>
    </row>
    <row r="47" spans="1:6" x14ac:dyDescent="0.2">
      <c r="A47">
        <v>54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34.564</v>
      </c>
      <c r="F47" s="72">
        <f t="shared" si="0"/>
        <v>5.9110000000000014</v>
      </c>
    </row>
    <row r="48" spans="1:6" x14ac:dyDescent="0.2">
      <c r="A48">
        <v>91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34.610999999999997</v>
      </c>
      <c r="F48" s="72">
        <f t="shared" si="0"/>
        <v>5.9579999999999984</v>
      </c>
    </row>
    <row r="49" spans="1:6" x14ac:dyDescent="0.2">
      <c r="A49">
        <v>73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35.005000000000003</v>
      </c>
      <c r="F49" s="72">
        <f t="shared" si="0"/>
        <v>6.3520000000000039</v>
      </c>
    </row>
    <row r="50" spans="1:6" x14ac:dyDescent="0.2">
      <c r="A50">
        <v>39</v>
      </c>
      <c r="B50">
        <v>33</v>
      </c>
      <c r="C50" t="str">
        <f>VLOOKUP(B50,'Startnummern Regio'!A:C,2,0)</f>
        <v>Lilly Wiesler</v>
      </c>
      <c r="D50">
        <f>VLOOKUP(B50,'Startnummern Regio'!A:C,3,0)</f>
        <v>2001</v>
      </c>
      <c r="E50" s="72">
        <v>35.131999999999998</v>
      </c>
      <c r="F50" s="72">
        <f t="shared" si="0"/>
        <v>6.4789999999999992</v>
      </c>
    </row>
    <row r="51" spans="1:6" x14ac:dyDescent="0.2">
      <c r="A51">
        <v>30</v>
      </c>
      <c r="B51">
        <v>52</v>
      </c>
      <c r="C51" t="str">
        <f>VLOOKUP(B51,'Startnummern Regio'!A:C,2,0)</f>
        <v>Maja Schilling</v>
      </c>
      <c r="D51">
        <f>VLOOKUP(B51,'Startnummern Regio'!A:C,3,0)</f>
        <v>2006</v>
      </c>
      <c r="E51" s="72">
        <v>36.064</v>
      </c>
      <c r="F51" s="72">
        <f t="shared" si="0"/>
        <v>7.4110000000000014</v>
      </c>
    </row>
    <row r="52" spans="1:6" x14ac:dyDescent="0.2">
      <c r="A52">
        <v>80</v>
      </c>
      <c r="B52">
        <v>11</v>
      </c>
      <c r="C52" t="str">
        <f>VLOOKUP(B52,'Startnummern Regio'!A:C,2,0)</f>
        <v>Finja Mangler</v>
      </c>
      <c r="D52">
        <f>VLOOKUP(B52,'Startnummern Regio'!A:C,3,0)</f>
        <v>2006</v>
      </c>
      <c r="E52" s="72">
        <v>36.201000000000001</v>
      </c>
      <c r="F52" s="72">
        <f t="shared" si="0"/>
        <v>7.5480000000000018</v>
      </c>
    </row>
    <row r="53" spans="1:6" x14ac:dyDescent="0.2">
      <c r="A53">
        <v>62</v>
      </c>
      <c r="B53">
        <v>11</v>
      </c>
      <c r="C53" t="str">
        <f>VLOOKUP(B53,'Startnummern Regio'!A:C,2,0)</f>
        <v>Finja Mangler</v>
      </c>
      <c r="D53">
        <f>VLOOKUP(B53,'Startnummern Regio'!A:C,3,0)</f>
        <v>2006</v>
      </c>
      <c r="E53" s="72">
        <v>36.204000000000001</v>
      </c>
      <c r="F53" s="72">
        <f t="shared" si="0"/>
        <v>7.5510000000000019</v>
      </c>
    </row>
    <row r="54" spans="1:6" x14ac:dyDescent="0.2">
      <c r="A54">
        <v>38</v>
      </c>
      <c r="B54">
        <v>12</v>
      </c>
      <c r="C54" t="str">
        <f>VLOOKUP(B54,'Startnummern Regio'!A:C,2,0)</f>
        <v>Nele Büssing</v>
      </c>
      <c r="D54">
        <f>VLOOKUP(B54,'Startnummern Regio'!A:C,3,0)</f>
        <v>2006</v>
      </c>
      <c r="E54" s="72">
        <v>36.411999999999999</v>
      </c>
      <c r="F54" s="72">
        <f t="shared" si="0"/>
        <v>7.7590000000000003</v>
      </c>
    </row>
    <row r="55" spans="1:6" x14ac:dyDescent="0.2">
      <c r="A55">
        <v>97</v>
      </c>
      <c r="B55">
        <v>11</v>
      </c>
      <c r="C55" t="str">
        <f>VLOOKUP(B55,'Startnummern Regio'!A:C,2,0)</f>
        <v>Finja Mangler</v>
      </c>
      <c r="D55">
        <f>VLOOKUP(B55,'Startnummern Regio'!A:C,3,0)</f>
        <v>2006</v>
      </c>
      <c r="E55" s="72">
        <v>36.511000000000003</v>
      </c>
      <c r="F55" s="72">
        <f t="shared" si="0"/>
        <v>7.8580000000000041</v>
      </c>
    </row>
    <row r="56" spans="1:6" x14ac:dyDescent="0.2">
      <c r="A56">
        <v>25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36.564</v>
      </c>
      <c r="F56" s="72">
        <f t="shared" si="0"/>
        <v>7.9110000000000014</v>
      </c>
    </row>
    <row r="57" spans="1:6" x14ac:dyDescent="0.2">
      <c r="A57">
        <v>63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37.43</v>
      </c>
      <c r="F57" s="72">
        <f t="shared" si="0"/>
        <v>8.777000000000001</v>
      </c>
    </row>
    <row r="58" spans="1:6" x14ac:dyDescent="0.2">
      <c r="A58">
        <v>81</v>
      </c>
      <c r="B58">
        <v>12</v>
      </c>
      <c r="C58" t="str">
        <f>VLOOKUP(B58,'Startnummern Regio'!A:C,2,0)</f>
        <v>Nele Büssing</v>
      </c>
      <c r="D58">
        <f>VLOOKUP(B58,'Startnummern Regio'!A:C,3,0)</f>
        <v>2006</v>
      </c>
      <c r="E58" s="72">
        <v>37.832000000000001</v>
      </c>
      <c r="F58" s="72">
        <f t="shared" si="0"/>
        <v>9.179000000000002</v>
      </c>
    </row>
    <row r="59" spans="1:6" x14ac:dyDescent="0.2">
      <c r="A59">
        <v>96</v>
      </c>
      <c r="B59">
        <v>12</v>
      </c>
      <c r="C59" t="str">
        <f>VLOOKUP(B59,'Startnummern Regio'!A:C,2,0)</f>
        <v>Nele Büssing</v>
      </c>
      <c r="D59">
        <f>VLOOKUP(B59,'Startnummern Regio'!A:C,3,0)</f>
        <v>2006</v>
      </c>
      <c r="E59" s="72">
        <v>38.198999999999998</v>
      </c>
      <c r="F59" s="72">
        <f t="shared" si="0"/>
        <v>9.5459999999999994</v>
      </c>
    </row>
    <row r="60" spans="1:6" x14ac:dyDescent="0.2">
      <c r="A60">
        <v>48</v>
      </c>
      <c r="B60">
        <v>52</v>
      </c>
      <c r="C60" t="str">
        <f>VLOOKUP(B60,'Startnummern Regio'!A:C,2,0)</f>
        <v>Maja Schilling</v>
      </c>
      <c r="D60">
        <f>VLOOKUP(B60,'Startnummern Regio'!A:C,3,0)</f>
        <v>2006</v>
      </c>
      <c r="E60" s="72">
        <v>38.207000000000001</v>
      </c>
      <c r="F60" s="72">
        <f t="shared" si="0"/>
        <v>9.554000000000002</v>
      </c>
    </row>
    <row r="61" spans="1:6" x14ac:dyDescent="0.2">
      <c r="A61">
        <v>71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38.517000000000003</v>
      </c>
      <c r="F61" s="72">
        <f t="shared" si="0"/>
        <v>9.8640000000000043</v>
      </c>
    </row>
    <row r="62" spans="1:6" x14ac:dyDescent="0.2">
      <c r="A62">
        <v>55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39.552999999999997</v>
      </c>
      <c r="F62" s="72">
        <f t="shared" si="0"/>
        <v>10.899999999999999</v>
      </c>
    </row>
    <row r="63" spans="1:6" x14ac:dyDescent="0.2">
      <c r="A63">
        <v>89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40.081000000000003</v>
      </c>
      <c r="F63" s="72">
        <f t="shared" si="0"/>
        <v>11.428000000000004</v>
      </c>
    </row>
    <row r="64" spans="1:6" x14ac:dyDescent="0.2">
      <c r="A64">
        <v>36</v>
      </c>
      <c r="B64">
        <v>58</v>
      </c>
      <c r="C64" t="str">
        <f>VLOOKUP(B64,'Startnummern Regio'!A:C,2,0)</f>
        <v>Tim Behringer</v>
      </c>
      <c r="D64">
        <f>VLOOKUP(B64,'Startnummern Regio'!A:C,3,0)</f>
        <v>2007</v>
      </c>
      <c r="E64" s="72">
        <v>40.180999999999997</v>
      </c>
      <c r="F64" s="72">
        <f t="shared" si="0"/>
        <v>11.527999999999999</v>
      </c>
    </row>
    <row r="65" spans="1:6" x14ac:dyDescent="0.2">
      <c r="A65">
        <v>82</v>
      </c>
      <c r="B65">
        <v>58</v>
      </c>
      <c r="C65" t="str">
        <f>VLOOKUP(B65,'Startnummern Regio'!A:C,2,0)</f>
        <v>Tim Behringer</v>
      </c>
      <c r="D65">
        <f>VLOOKUP(B65,'Startnummern Regio'!A:C,3,0)</f>
        <v>2007</v>
      </c>
      <c r="E65" s="72">
        <v>40.296999999999997</v>
      </c>
      <c r="F65" s="72">
        <f t="shared" si="0"/>
        <v>11.643999999999998</v>
      </c>
    </row>
    <row r="66" spans="1:6" x14ac:dyDescent="0.2">
      <c r="A66">
        <v>65</v>
      </c>
      <c r="B66">
        <v>58</v>
      </c>
      <c r="C66" t="str">
        <f>VLOOKUP(B66,'Startnummern Regio'!A:C,2,0)</f>
        <v>Tim Behringer</v>
      </c>
      <c r="D66">
        <f>VLOOKUP(B66,'Startnummern Regio'!A:C,3,0)</f>
        <v>2007</v>
      </c>
      <c r="E66" s="72">
        <v>40.688000000000002</v>
      </c>
      <c r="F66" s="72">
        <f t="shared" si="0"/>
        <v>12.035000000000004</v>
      </c>
    </row>
    <row r="67" spans="1:6" x14ac:dyDescent="0.2">
      <c r="A67">
        <v>31</v>
      </c>
      <c r="B67">
        <v>56</v>
      </c>
      <c r="C67" t="str">
        <f>VLOOKUP(B67,'Startnummern Regio'!A:C,2,0)</f>
        <v>Ari Walz</v>
      </c>
      <c r="D67">
        <f>VLOOKUP(B67,'Startnummern Regio'!A:C,3,0)</f>
        <v>2007</v>
      </c>
      <c r="E67" s="72">
        <v>41.18</v>
      </c>
      <c r="F67" s="72">
        <f t="shared" si="0"/>
        <v>12.527000000000001</v>
      </c>
    </row>
    <row r="68" spans="1:6" x14ac:dyDescent="0.2">
      <c r="A68">
        <v>83</v>
      </c>
      <c r="B68">
        <v>56</v>
      </c>
      <c r="C68" t="str">
        <f>VLOOKUP(B68,'Startnummern Regio'!A:C,2,0)</f>
        <v>Ari Walz</v>
      </c>
      <c r="D68">
        <f>VLOOKUP(B68,'Startnummern Regio'!A:C,3,0)</f>
        <v>2007</v>
      </c>
      <c r="E68" s="72">
        <v>41.874000000000002</v>
      </c>
      <c r="F68" s="72">
        <f t="shared" ref="F68:F74" si="1">E68-$E$2</f>
        <v>13.221000000000004</v>
      </c>
    </row>
    <row r="69" spans="1:6" x14ac:dyDescent="0.2">
      <c r="A69">
        <v>64</v>
      </c>
      <c r="B69">
        <v>56</v>
      </c>
      <c r="C69" t="str">
        <f>VLOOKUP(B69,'Startnummern Regio'!A:C,2,0)</f>
        <v>Ari Walz</v>
      </c>
      <c r="D69">
        <f>VLOOKUP(B69,'Startnummern Regio'!A:C,3,0)</f>
        <v>2007</v>
      </c>
      <c r="E69" s="72">
        <v>43.350999999999999</v>
      </c>
      <c r="F69" s="72">
        <f t="shared" si="1"/>
        <v>14.698</v>
      </c>
    </row>
    <row r="70" spans="1:6" x14ac:dyDescent="0.2">
      <c r="A70">
        <v>44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44.585000000000001</v>
      </c>
      <c r="F70" s="72">
        <f t="shared" si="1"/>
        <v>15.932000000000002</v>
      </c>
    </row>
    <row r="71" spans="1:6" x14ac:dyDescent="0.2">
      <c r="A71">
        <v>74</v>
      </c>
      <c r="B71">
        <v>54</v>
      </c>
      <c r="C71" t="str">
        <f>VLOOKUP(B71,'Startnummern Regio'!A:C,2,0)</f>
        <v>Justus Seger</v>
      </c>
      <c r="D71">
        <f>VLOOKUP(B71,'Startnummern Regio'!A:C,3,0)</f>
        <v>2007</v>
      </c>
      <c r="E71" s="72">
        <v>45.223999999999997</v>
      </c>
      <c r="F71" s="72">
        <f t="shared" si="1"/>
        <v>16.570999999999998</v>
      </c>
    </row>
    <row r="72" spans="1:6" x14ac:dyDescent="0.2">
      <c r="A72">
        <v>53</v>
      </c>
      <c r="B72">
        <v>54</v>
      </c>
      <c r="C72" t="str">
        <f>VLOOKUP(B72,'Startnummern Regio'!A:C,2,0)</f>
        <v>Justus Seger</v>
      </c>
      <c r="D72">
        <f>VLOOKUP(B72,'Startnummern Regio'!A:C,3,0)</f>
        <v>2007</v>
      </c>
      <c r="E72" s="72">
        <v>45.862000000000002</v>
      </c>
      <c r="F72" s="72">
        <f t="shared" si="1"/>
        <v>17.209000000000003</v>
      </c>
    </row>
    <row r="73" spans="1:6" x14ac:dyDescent="0.2">
      <c r="A73">
        <v>92</v>
      </c>
      <c r="B73">
        <v>54</v>
      </c>
      <c r="C73" t="str">
        <f>VLOOKUP(B73,'Startnummern Regio'!A:C,2,0)</f>
        <v>Justus Seger</v>
      </c>
      <c r="D73">
        <f>VLOOKUP(B73,'Startnummern Regio'!A:C,3,0)</f>
        <v>2007</v>
      </c>
      <c r="E73" s="72">
        <v>46.201000000000001</v>
      </c>
      <c r="F73" s="72">
        <f t="shared" si="1"/>
        <v>17.548000000000002</v>
      </c>
    </row>
    <row r="74" spans="1:6" x14ac:dyDescent="0.2">
      <c r="A74">
        <v>26</v>
      </c>
      <c r="B74">
        <v>54</v>
      </c>
      <c r="C74" t="str">
        <f>VLOOKUP(B74,'Startnummern Regio'!A:C,2,0)</f>
        <v>Justus Seger</v>
      </c>
      <c r="D74">
        <f>VLOOKUP(B74,'Startnummern Regio'!A:C,3,0)</f>
        <v>2007</v>
      </c>
      <c r="E74" s="72">
        <v>51.790999999999997</v>
      </c>
      <c r="F74" s="72">
        <f t="shared" si="1"/>
        <v>23.137999999999998</v>
      </c>
    </row>
  </sheetData>
  <sortState ref="A2:E87">
    <sortCondition ref="E2:E87"/>
  </sortState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6"/>
  <sheetViews>
    <sheetView workbookViewId="0">
      <selection activeCell="F50" sqref="F50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198</v>
      </c>
      <c r="B1" t="s">
        <v>199</v>
      </c>
      <c r="C1" t="s">
        <v>4</v>
      </c>
      <c r="D1" t="s">
        <v>18</v>
      </c>
      <c r="E1" s="72" t="s">
        <v>200</v>
      </c>
    </row>
    <row r="2" spans="1:6" x14ac:dyDescent="0.2">
      <c r="A2">
        <v>22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2">
        <v>6.15</v>
      </c>
    </row>
    <row r="3" spans="1:6" x14ac:dyDescent="0.2">
      <c r="A3">
        <v>1</v>
      </c>
      <c r="B3">
        <v>3</v>
      </c>
      <c r="C3" t="str">
        <f>VLOOKUP(B3,'Startnummern Regio'!A:C,2,0)</f>
        <v>Dennis Möllinger</v>
      </c>
      <c r="D3">
        <f>VLOOKUP(B3,'Startnummern Regio'!A:C,3,0)</f>
        <v>2003</v>
      </c>
      <c r="E3" s="72">
        <v>6.18</v>
      </c>
      <c r="F3" s="72">
        <f>E3-$E$2</f>
        <v>2.9999999999999361E-2</v>
      </c>
    </row>
    <row r="4" spans="1:6" x14ac:dyDescent="0.2">
      <c r="A4">
        <v>48</v>
      </c>
      <c r="B4">
        <v>3</v>
      </c>
      <c r="C4" t="str">
        <f>VLOOKUP(B4,'Startnummern Regio'!A:C,2,0)</f>
        <v>Dennis Möllinger</v>
      </c>
      <c r="D4">
        <f>VLOOKUP(B4,'Startnummern Regio'!A:C,3,0)</f>
        <v>2003</v>
      </c>
      <c r="E4" s="72">
        <v>6.23</v>
      </c>
      <c r="F4" s="72">
        <f t="shared" ref="F4:F66" si="0">E4-$E$2</f>
        <v>8.0000000000000071E-2</v>
      </c>
    </row>
    <row r="5" spans="1:6" x14ac:dyDescent="0.2">
      <c r="A5">
        <v>14</v>
      </c>
      <c r="B5">
        <v>5</v>
      </c>
      <c r="C5" t="str">
        <f>VLOOKUP(B5,'Startnummern Regio'!A:C,2,0)</f>
        <v>Hanna Höflinger</v>
      </c>
      <c r="D5">
        <f>VLOOKUP(B5,'Startnummern Regio'!A:C,3,0)</f>
        <v>2002</v>
      </c>
      <c r="E5" s="72">
        <v>6.29</v>
      </c>
      <c r="F5" s="72">
        <f t="shared" si="0"/>
        <v>0.13999999999999968</v>
      </c>
    </row>
    <row r="6" spans="1:6" x14ac:dyDescent="0.2">
      <c r="A6">
        <v>31</v>
      </c>
      <c r="B6">
        <v>3</v>
      </c>
      <c r="C6" t="str">
        <f>VLOOKUP(B6,'Startnummern Regio'!A:C,2,0)</f>
        <v>Dennis Möllinger</v>
      </c>
      <c r="D6">
        <f>VLOOKUP(B6,'Startnummern Regio'!A:C,3,0)</f>
        <v>2003</v>
      </c>
      <c r="E6" s="72">
        <v>6.3</v>
      </c>
      <c r="F6" s="72">
        <f t="shared" si="0"/>
        <v>0.14999999999999947</v>
      </c>
    </row>
    <row r="7" spans="1:6" x14ac:dyDescent="0.2">
      <c r="A7">
        <v>38</v>
      </c>
      <c r="B7">
        <v>5</v>
      </c>
      <c r="C7" t="str">
        <f>VLOOKUP(B7,'Startnummern Regio'!A:C,2,0)</f>
        <v>Hanna Höflinger</v>
      </c>
      <c r="D7">
        <f>VLOOKUP(B7,'Startnummern Regio'!A:C,3,0)</f>
        <v>2002</v>
      </c>
      <c r="E7" s="72">
        <v>6.31</v>
      </c>
      <c r="F7" s="72">
        <f t="shared" si="0"/>
        <v>0.15999999999999925</v>
      </c>
    </row>
    <row r="8" spans="1:6" x14ac:dyDescent="0.2">
      <c r="A8">
        <v>19</v>
      </c>
      <c r="B8">
        <v>3</v>
      </c>
      <c r="C8" t="str">
        <f>VLOOKUP(B8,'Startnummern Regio'!A:C,2,0)</f>
        <v>Dennis Möllinger</v>
      </c>
      <c r="D8">
        <f>VLOOKUP(B8,'Startnummern Regio'!A:C,3,0)</f>
        <v>2003</v>
      </c>
      <c r="E8" s="72">
        <v>6.33</v>
      </c>
      <c r="F8" s="72">
        <f t="shared" si="0"/>
        <v>0.17999999999999972</v>
      </c>
    </row>
    <row r="9" spans="1:6" x14ac:dyDescent="0.2">
      <c r="A9">
        <v>33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6.34</v>
      </c>
      <c r="F9" s="72">
        <f t="shared" si="0"/>
        <v>0.1899999999999995</v>
      </c>
    </row>
    <row r="10" spans="1:6" x14ac:dyDescent="0.2">
      <c r="A10">
        <v>2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 s="72">
        <v>6.34</v>
      </c>
      <c r="F10" s="72">
        <f t="shared" si="0"/>
        <v>0.1899999999999995</v>
      </c>
    </row>
    <row r="11" spans="1:6" x14ac:dyDescent="0.2">
      <c r="A11">
        <v>51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6.35</v>
      </c>
      <c r="F11" s="72">
        <f t="shared" si="0"/>
        <v>0.19999999999999929</v>
      </c>
    </row>
    <row r="12" spans="1:6" x14ac:dyDescent="0.2">
      <c r="A12">
        <v>52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6.37</v>
      </c>
      <c r="F12" s="72">
        <f t="shared" si="0"/>
        <v>0.21999999999999975</v>
      </c>
    </row>
    <row r="13" spans="1:6" x14ac:dyDescent="0.2">
      <c r="A13">
        <v>16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6.37</v>
      </c>
      <c r="F13" s="72">
        <f t="shared" si="0"/>
        <v>0.21999999999999975</v>
      </c>
    </row>
    <row r="14" spans="1:6" x14ac:dyDescent="0.2">
      <c r="A14">
        <v>35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6.37</v>
      </c>
      <c r="F14" s="72">
        <f t="shared" si="0"/>
        <v>0.21999999999999975</v>
      </c>
    </row>
    <row r="15" spans="1:6" x14ac:dyDescent="0.2">
      <c r="A15">
        <v>37</v>
      </c>
      <c r="B15">
        <v>7</v>
      </c>
      <c r="C15" t="str">
        <f>VLOOKUP(B15,'Startnummern Regio'!A:C,2,0)</f>
        <v>Luisa Seifritz</v>
      </c>
      <c r="D15">
        <f>VLOOKUP(B15,'Startnummern Regio'!A:C,3,0)</f>
        <v>2002</v>
      </c>
      <c r="E15" s="72">
        <v>6.37</v>
      </c>
      <c r="F15" s="72">
        <f t="shared" si="0"/>
        <v>0.21999999999999975</v>
      </c>
    </row>
    <row r="16" spans="1:6" x14ac:dyDescent="0.2">
      <c r="A16">
        <v>36</v>
      </c>
      <c r="B16">
        <v>20</v>
      </c>
      <c r="C16" t="str">
        <f>VLOOKUP(B16,'Startnummern Regio'!A:C,2,0)</f>
        <v>Vanessa Möllinger</v>
      </c>
      <c r="D16">
        <f>VLOOKUP(B16,'Startnummern Regio'!A:C,3,0)</f>
        <v>2001</v>
      </c>
      <c r="E16" s="72">
        <v>6.37</v>
      </c>
      <c r="F16" s="72">
        <f t="shared" si="0"/>
        <v>0.21999999999999975</v>
      </c>
    </row>
    <row r="17" spans="1:6" x14ac:dyDescent="0.2">
      <c r="A17">
        <v>11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 s="72">
        <v>6.37</v>
      </c>
      <c r="F17" s="72">
        <f t="shared" si="0"/>
        <v>0.21999999999999975</v>
      </c>
    </row>
    <row r="18" spans="1:6" x14ac:dyDescent="0.2">
      <c r="A18">
        <v>13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6.38</v>
      </c>
      <c r="F18" s="72">
        <f t="shared" si="0"/>
        <v>0.22999999999999954</v>
      </c>
    </row>
    <row r="19" spans="1:6" x14ac:dyDescent="0.2">
      <c r="A19">
        <v>60</v>
      </c>
      <c r="B19">
        <v>5</v>
      </c>
      <c r="C19" t="str">
        <f>VLOOKUP(B19,'Startnummern Regio'!A:C,2,0)</f>
        <v>Hanna Höflinger</v>
      </c>
      <c r="D19">
        <f>VLOOKUP(B19,'Startnummern Regio'!A:C,3,0)</f>
        <v>2002</v>
      </c>
      <c r="E19" s="72">
        <v>6.43</v>
      </c>
      <c r="F19" s="72">
        <f t="shared" si="0"/>
        <v>0.27999999999999936</v>
      </c>
    </row>
    <row r="20" spans="1:6" x14ac:dyDescent="0.2">
      <c r="A20">
        <v>18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6.48</v>
      </c>
      <c r="F20" s="72">
        <f t="shared" si="0"/>
        <v>0.33000000000000007</v>
      </c>
    </row>
    <row r="21" spans="1:6" x14ac:dyDescent="0.2">
      <c r="A21">
        <v>12</v>
      </c>
      <c r="B21">
        <v>6</v>
      </c>
      <c r="C21" t="str">
        <f>VLOOKUP(B21,'Startnummern Regio'!A:C,2,0)</f>
        <v>Anna Seger</v>
      </c>
      <c r="D21">
        <f>VLOOKUP(B21,'Startnummern Regio'!A:C,3,0)</f>
        <v>2003</v>
      </c>
      <c r="E21" s="72">
        <v>6.5</v>
      </c>
      <c r="F21" s="72">
        <f t="shared" si="0"/>
        <v>0.34999999999999964</v>
      </c>
    </row>
    <row r="22" spans="1:6" x14ac:dyDescent="0.2">
      <c r="A22">
        <v>47</v>
      </c>
      <c r="B22">
        <v>9</v>
      </c>
      <c r="C22" t="str">
        <f>VLOOKUP(B22,'Startnummern Regio'!A:C,2,0)</f>
        <v>Thomas Isele</v>
      </c>
      <c r="D22">
        <f>VLOOKUP(B22,'Startnummern Regio'!A:C,3,0)</f>
        <v>2003</v>
      </c>
      <c r="E22" s="72">
        <v>6.5</v>
      </c>
      <c r="F22" s="72">
        <f t="shared" si="0"/>
        <v>0.34999999999999964</v>
      </c>
    </row>
    <row r="23" spans="1:6" x14ac:dyDescent="0.2">
      <c r="A23">
        <v>54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6.51</v>
      </c>
      <c r="F23" s="72">
        <f t="shared" si="0"/>
        <v>0.35999999999999943</v>
      </c>
    </row>
    <row r="24" spans="1:6" x14ac:dyDescent="0.2">
      <c r="A24">
        <v>34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6.54</v>
      </c>
      <c r="F24" s="72">
        <f t="shared" si="0"/>
        <v>0.38999999999999968</v>
      </c>
    </row>
    <row r="25" spans="1:6" x14ac:dyDescent="0.2">
      <c r="A25">
        <v>17</v>
      </c>
      <c r="B25">
        <v>33</v>
      </c>
      <c r="C25" t="str">
        <f>VLOOKUP(B25,'Startnummern Regio'!A:C,2,0)</f>
        <v>Lilly Wiesler</v>
      </c>
      <c r="D25">
        <f>VLOOKUP(B25,'Startnummern Regio'!A:C,3,0)</f>
        <v>2001</v>
      </c>
      <c r="E25" s="72">
        <v>6.54</v>
      </c>
      <c r="F25" s="72">
        <f t="shared" si="0"/>
        <v>0.38999999999999968</v>
      </c>
    </row>
    <row r="26" spans="1:6" x14ac:dyDescent="0.2">
      <c r="A26">
        <v>59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 s="72">
        <v>6.54</v>
      </c>
      <c r="F26" s="72">
        <f t="shared" si="0"/>
        <v>0.38999999999999968</v>
      </c>
    </row>
    <row r="27" spans="1:6" x14ac:dyDescent="0.2">
      <c r="A27">
        <v>39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6.56</v>
      </c>
      <c r="F27" s="72">
        <f t="shared" si="0"/>
        <v>0.40999999999999925</v>
      </c>
    </row>
    <row r="28" spans="1:6" x14ac:dyDescent="0.2">
      <c r="A28">
        <v>49</v>
      </c>
      <c r="B28">
        <v>4</v>
      </c>
      <c r="C28" t="str">
        <f>VLOOKUP(B28,'Startnummern Regio'!A:C,2,0)</f>
        <v>Moritz Wiesler</v>
      </c>
      <c r="D28">
        <f>VLOOKUP(B28,'Startnummern Regio'!A:C,3,0)</f>
        <v>2006</v>
      </c>
      <c r="E28" s="72">
        <v>6.6</v>
      </c>
      <c r="F28" s="72">
        <f t="shared" si="0"/>
        <v>0.44999999999999929</v>
      </c>
    </row>
    <row r="29" spans="1:6" x14ac:dyDescent="0.2">
      <c r="A29">
        <v>20</v>
      </c>
      <c r="B29">
        <v>4</v>
      </c>
      <c r="C29" t="str">
        <f>VLOOKUP(B29,'Startnummern Regio'!A:C,2,0)</f>
        <v>Moritz Wiesler</v>
      </c>
      <c r="D29">
        <f>VLOOKUP(B29,'Startnummern Regio'!A:C,3,0)</f>
        <v>2006</v>
      </c>
      <c r="E29" s="72">
        <v>6.6</v>
      </c>
      <c r="F29" s="72">
        <f t="shared" si="0"/>
        <v>0.44999999999999929</v>
      </c>
    </row>
    <row r="30" spans="1:6" x14ac:dyDescent="0.2">
      <c r="A30">
        <v>58</v>
      </c>
      <c r="B30">
        <v>20</v>
      </c>
      <c r="C30" t="str">
        <f>VLOOKUP(B30,'Startnummern Regio'!A:C,2,0)</f>
        <v>Vanessa Möllinger</v>
      </c>
      <c r="D30">
        <f>VLOOKUP(B30,'Startnummern Regio'!A:C,3,0)</f>
        <v>2001</v>
      </c>
      <c r="E30" s="72">
        <v>6.64</v>
      </c>
      <c r="F30" s="72">
        <f t="shared" si="0"/>
        <v>0.48999999999999932</v>
      </c>
    </row>
    <row r="31" spans="1:6" x14ac:dyDescent="0.2">
      <c r="A31">
        <v>15</v>
      </c>
      <c r="B31">
        <v>27</v>
      </c>
      <c r="C31" t="str">
        <f>VLOOKUP(B31,'Startnummern Regio'!A:C,2,0)</f>
        <v>Lavinia Horning</v>
      </c>
      <c r="D31">
        <f>VLOOKUP(B31,'Startnummern Regio'!A:C,3,0)</f>
        <v>2002</v>
      </c>
      <c r="E31" s="72">
        <v>6.65</v>
      </c>
      <c r="F31" s="72">
        <f t="shared" si="0"/>
        <v>0.5</v>
      </c>
    </row>
    <row r="32" spans="1:6" x14ac:dyDescent="0.2">
      <c r="A32">
        <v>25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6.67</v>
      </c>
      <c r="F32" s="72">
        <f t="shared" si="0"/>
        <v>0.51999999999999957</v>
      </c>
    </row>
    <row r="33" spans="1:6" x14ac:dyDescent="0.2">
      <c r="A33">
        <v>61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6.68</v>
      </c>
      <c r="F33" s="72">
        <f t="shared" si="0"/>
        <v>0.52999999999999936</v>
      </c>
    </row>
    <row r="34" spans="1:6" x14ac:dyDescent="0.2">
      <c r="A34">
        <v>40</v>
      </c>
      <c r="B34">
        <v>11</v>
      </c>
      <c r="C34" t="str">
        <f>VLOOKUP(B34,'Startnummern Regio'!A:C,2,0)</f>
        <v>Finja Mangler</v>
      </c>
      <c r="D34">
        <f>VLOOKUP(B34,'Startnummern Regio'!A:C,3,0)</f>
        <v>2006</v>
      </c>
      <c r="E34" s="72">
        <v>6.69</v>
      </c>
      <c r="F34" s="72">
        <f t="shared" si="0"/>
        <v>0.54</v>
      </c>
    </row>
    <row r="35" spans="1:6" x14ac:dyDescent="0.2">
      <c r="A35">
        <v>53</v>
      </c>
      <c r="B35">
        <v>27</v>
      </c>
      <c r="C35" t="str">
        <f>VLOOKUP(B35,'Startnummern Regio'!A:C,2,0)</f>
        <v>Lavinia Horning</v>
      </c>
      <c r="D35">
        <f>VLOOKUP(B35,'Startnummern Regio'!A:C,3,0)</f>
        <v>2002</v>
      </c>
      <c r="E35" s="72">
        <v>6.7</v>
      </c>
      <c r="F35" s="72">
        <f t="shared" si="0"/>
        <v>0.54999999999999982</v>
      </c>
    </row>
    <row r="36" spans="1:6" x14ac:dyDescent="0.2">
      <c r="A36">
        <v>3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6.7</v>
      </c>
      <c r="F36" s="72">
        <f t="shared" si="0"/>
        <v>0.54999999999999982</v>
      </c>
    </row>
    <row r="37" spans="1:6" x14ac:dyDescent="0.2">
      <c r="A37">
        <v>55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6.71</v>
      </c>
      <c r="F37" s="72">
        <f t="shared" si="0"/>
        <v>0.55999999999999961</v>
      </c>
    </row>
    <row r="38" spans="1:6" x14ac:dyDescent="0.2">
      <c r="A38">
        <v>9</v>
      </c>
      <c r="B38">
        <v>12</v>
      </c>
      <c r="C38" t="str">
        <f>VLOOKUP(B38,'Startnummern Regio'!A:C,2,0)</f>
        <v>Nele Büssing</v>
      </c>
      <c r="D38">
        <f>VLOOKUP(B38,'Startnummern Regio'!A:C,3,0)</f>
        <v>2006</v>
      </c>
      <c r="E38" s="72">
        <v>6.71</v>
      </c>
      <c r="F38" s="72">
        <f t="shared" si="0"/>
        <v>0.55999999999999961</v>
      </c>
    </row>
    <row r="39" spans="1:6" x14ac:dyDescent="0.2">
      <c r="A39">
        <v>64</v>
      </c>
      <c r="B39">
        <v>4</v>
      </c>
      <c r="C39" t="str">
        <f>VLOOKUP(B39,'Startnummern Regio'!A:C,2,0)</f>
        <v>Moritz Wiesler</v>
      </c>
      <c r="D39">
        <f>VLOOKUP(B39,'Startnummern Regio'!A:C,3,0)</f>
        <v>2006</v>
      </c>
      <c r="E39" s="72">
        <v>6.72</v>
      </c>
      <c r="F39" s="72">
        <f t="shared" si="0"/>
        <v>0.5699999999999994</v>
      </c>
    </row>
    <row r="40" spans="1:6" x14ac:dyDescent="0.2">
      <c r="A40">
        <v>7</v>
      </c>
      <c r="B40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72">
        <v>6.74</v>
      </c>
      <c r="F40" s="72">
        <f t="shared" si="0"/>
        <v>0.58999999999999986</v>
      </c>
    </row>
    <row r="41" spans="1:6" x14ac:dyDescent="0.2">
      <c r="A41">
        <v>30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6.76</v>
      </c>
      <c r="F41" s="72">
        <f t="shared" si="0"/>
        <v>0.60999999999999943</v>
      </c>
    </row>
    <row r="42" spans="1:6" x14ac:dyDescent="0.2">
      <c r="A42">
        <v>5</v>
      </c>
      <c r="B42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72">
        <v>6.77</v>
      </c>
      <c r="F42" s="72">
        <f t="shared" si="0"/>
        <v>0.61999999999999922</v>
      </c>
    </row>
    <row r="43" spans="1:6" x14ac:dyDescent="0.2">
      <c r="A43">
        <v>44</v>
      </c>
      <c r="B43">
        <v>58</v>
      </c>
      <c r="C43" t="str">
        <f>VLOOKUP(B43,'Startnummern Regio'!A:C,2,0)</f>
        <v>Tim Behringer</v>
      </c>
      <c r="D43">
        <f>VLOOKUP(B43,'Startnummern Regio'!A:C,3,0)</f>
        <v>2007</v>
      </c>
      <c r="E43" s="72">
        <v>6.79</v>
      </c>
      <c r="F43" s="72">
        <f t="shared" si="0"/>
        <v>0.63999999999999968</v>
      </c>
    </row>
    <row r="44" spans="1:6" x14ac:dyDescent="0.2">
      <c r="A44">
        <v>56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6.84</v>
      </c>
      <c r="F44" s="72">
        <f t="shared" si="0"/>
        <v>0.6899999999999995</v>
      </c>
    </row>
    <row r="45" spans="1:6" x14ac:dyDescent="0.2">
      <c r="A45">
        <v>32</v>
      </c>
      <c r="B45">
        <v>4</v>
      </c>
      <c r="C45" t="str">
        <f>VLOOKUP(B45,'Startnummern Regio'!A:C,2,0)</f>
        <v>Moritz Wiesler</v>
      </c>
      <c r="D45">
        <f>VLOOKUP(B45,'Startnummern Regio'!A:C,3,0)</f>
        <v>2006</v>
      </c>
      <c r="E45" s="72">
        <v>6.85</v>
      </c>
      <c r="F45" s="72">
        <f t="shared" si="0"/>
        <v>0.69999999999999929</v>
      </c>
    </row>
    <row r="46" spans="1:6" x14ac:dyDescent="0.2">
      <c r="A46">
        <v>26</v>
      </c>
      <c r="B46">
        <v>12</v>
      </c>
      <c r="C46" t="str">
        <f>VLOOKUP(B46,'Startnummern Regio'!A:C,2,0)</f>
        <v>Nele Büssing</v>
      </c>
      <c r="D46">
        <f>VLOOKUP(B46,'Startnummern Regio'!A:C,3,0)</f>
        <v>2006</v>
      </c>
      <c r="E46" s="72">
        <v>6.85</v>
      </c>
      <c r="F46" s="72">
        <f t="shared" si="0"/>
        <v>0.69999999999999929</v>
      </c>
    </row>
    <row r="47" spans="1:6" x14ac:dyDescent="0.2">
      <c r="A47">
        <v>24</v>
      </c>
      <c r="B47">
        <v>58</v>
      </c>
      <c r="C47" t="str">
        <f>VLOOKUP(B47,'Startnummern Regio'!A:C,2,0)</f>
        <v>Tim Behringer</v>
      </c>
      <c r="D47">
        <f>VLOOKUP(B47,'Startnummern Regio'!A:C,3,0)</f>
        <v>2007</v>
      </c>
      <c r="E47" s="72">
        <v>6.85</v>
      </c>
      <c r="F47" s="72">
        <f t="shared" si="0"/>
        <v>0.69999999999999929</v>
      </c>
    </row>
    <row r="48" spans="1:6" x14ac:dyDescent="0.2">
      <c r="A48">
        <v>62</v>
      </c>
      <c r="B48">
        <v>58</v>
      </c>
      <c r="C48" t="str">
        <f>VLOOKUP(B48,'Startnummern Regio'!A:C,2,0)</f>
        <v>Tim Behringer</v>
      </c>
      <c r="D48">
        <f>VLOOKUP(B48,'Startnummern Regio'!A:C,3,0)</f>
        <v>2007</v>
      </c>
      <c r="E48" s="72">
        <v>6.86</v>
      </c>
      <c r="F48" s="72">
        <f t="shared" si="0"/>
        <v>0.71</v>
      </c>
    </row>
    <row r="49" spans="1:6" x14ac:dyDescent="0.2">
      <c r="A49">
        <v>41</v>
      </c>
      <c r="B49">
        <v>12</v>
      </c>
      <c r="C49" t="str">
        <f>VLOOKUP(B49,'Startnummern Regio'!A:C,2,0)</f>
        <v>Nele Büssing</v>
      </c>
      <c r="D49">
        <f>VLOOKUP(B49,'Startnummern Regio'!A:C,3,0)</f>
        <v>2006</v>
      </c>
      <c r="E49" s="72">
        <v>6.87</v>
      </c>
      <c r="F49" s="72">
        <f t="shared" si="0"/>
        <v>0.71999999999999975</v>
      </c>
    </row>
    <row r="50" spans="1:6" x14ac:dyDescent="0.2">
      <c r="A50">
        <v>65</v>
      </c>
      <c r="B50">
        <v>2</v>
      </c>
      <c r="C50" t="str">
        <f>VLOOKUP(B50,'Startnummern Regio'!A:C,2,0)</f>
        <v>Robin Holz</v>
      </c>
      <c r="D50">
        <f>VLOOKUP(B50,'Startnummern Regio'!A:C,3,0)</f>
        <v>2005</v>
      </c>
      <c r="E50" s="72">
        <v>6.94</v>
      </c>
      <c r="F50" s="72">
        <f t="shared" si="0"/>
        <v>0.79</v>
      </c>
    </row>
    <row r="51" spans="1:6" x14ac:dyDescent="0.2">
      <c r="A51">
        <v>50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6.96</v>
      </c>
      <c r="F51" s="72">
        <f t="shared" si="0"/>
        <v>0.80999999999999961</v>
      </c>
    </row>
    <row r="52" spans="1:6" x14ac:dyDescent="0.2">
      <c r="A52">
        <v>42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6.96</v>
      </c>
      <c r="F52" s="72">
        <f t="shared" si="0"/>
        <v>0.80999999999999961</v>
      </c>
    </row>
    <row r="53" spans="1:6" x14ac:dyDescent="0.2">
      <c r="A53">
        <v>21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6.97</v>
      </c>
      <c r="F53" s="72">
        <f t="shared" si="0"/>
        <v>0.8199999999999994</v>
      </c>
    </row>
    <row r="54" spans="1:6" x14ac:dyDescent="0.2">
      <c r="A54">
        <v>29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7.02</v>
      </c>
      <c r="F54" s="72">
        <f t="shared" si="0"/>
        <v>0.86999999999999922</v>
      </c>
    </row>
    <row r="55" spans="1:6" x14ac:dyDescent="0.2">
      <c r="A55">
        <v>63</v>
      </c>
      <c r="B55">
        <v>54</v>
      </c>
      <c r="C55" t="str">
        <f>VLOOKUP(B55,'Startnummern Regio'!A:C,2,0)</f>
        <v>Justus Seger</v>
      </c>
      <c r="D55">
        <f>VLOOKUP(B55,'Startnummern Regio'!A:C,3,0)</f>
        <v>2007</v>
      </c>
      <c r="E55" s="72">
        <v>7.04</v>
      </c>
      <c r="F55" s="72">
        <f t="shared" si="0"/>
        <v>0.88999999999999968</v>
      </c>
    </row>
    <row r="56" spans="1:6" x14ac:dyDescent="0.2">
      <c r="A56">
        <v>46</v>
      </c>
      <c r="B56">
        <v>56</v>
      </c>
      <c r="C56" t="str">
        <f>VLOOKUP(B56,'Startnummern Regio'!A:C,2,0)</f>
        <v>Ari Walz</v>
      </c>
      <c r="D56">
        <f>VLOOKUP(B56,'Startnummern Regio'!A:C,3,0)</f>
        <v>2007</v>
      </c>
      <c r="E56" s="72">
        <v>7.11</v>
      </c>
      <c r="F56" s="72">
        <f t="shared" si="0"/>
        <v>0.96</v>
      </c>
    </row>
    <row r="57" spans="1:6" x14ac:dyDescent="0.2">
      <c r="A57">
        <v>27</v>
      </c>
      <c r="B57">
        <v>56</v>
      </c>
      <c r="C57" t="str">
        <f>VLOOKUP(B57,'Startnummern Regio'!A:C,2,0)</f>
        <v>Ari Walz</v>
      </c>
      <c r="D57">
        <f>VLOOKUP(B57,'Startnummern Regio'!A:C,3,0)</f>
        <v>2007</v>
      </c>
      <c r="E57" s="72">
        <v>7.11</v>
      </c>
      <c r="F57" s="72">
        <f t="shared" si="0"/>
        <v>0.96</v>
      </c>
    </row>
    <row r="58" spans="1:6" x14ac:dyDescent="0.2">
      <c r="A58">
        <v>28</v>
      </c>
      <c r="B58">
        <v>54</v>
      </c>
      <c r="C58" t="str">
        <f>VLOOKUP(B58,'Startnummern Regio'!A:C,2,0)</f>
        <v>Justus Seger</v>
      </c>
      <c r="D58">
        <f>VLOOKUP(B58,'Startnummern Regio'!A:C,3,0)</f>
        <v>2007</v>
      </c>
      <c r="E58" s="72">
        <v>7.11</v>
      </c>
      <c r="F58" s="72">
        <f t="shared" si="0"/>
        <v>0.96</v>
      </c>
    </row>
    <row r="59" spans="1:6" x14ac:dyDescent="0.2">
      <c r="A59">
        <v>8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7.15</v>
      </c>
      <c r="F59" s="72">
        <f t="shared" si="0"/>
        <v>1</v>
      </c>
    </row>
    <row r="60" spans="1:6" x14ac:dyDescent="0.2">
      <c r="A60">
        <v>4</v>
      </c>
      <c r="B60">
        <v>56</v>
      </c>
      <c r="C60" t="str">
        <f>VLOOKUP(B60,'Startnummern Regio'!A:C,2,0)</f>
        <v>Ari Walz</v>
      </c>
      <c r="D60">
        <f>VLOOKUP(B60,'Startnummern Regio'!A:C,3,0)</f>
        <v>2007</v>
      </c>
      <c r="E60" s="72">
        <v>7.2</v>
      </c>
      <c r="F60" s="72">
        <f t="shared" si="0"/>
        <v>1.0499999999999998</v>
      </c>
    </row>
    <row r="61" spans="1:6" x14ac:dyDescent="0.2">
      <c r="A61">
        <v>10</v>
      </c>
      <c r="B61">
        <v>54</v>
      </c>
      <c r="C61" t="str">
        <f>VLOOKUP(B61,'Startnummern Regio'!A:C,2,0)</f>
        <v>Justus Seger</v>
      </c>
      <c r="D61">
        <f>VLOOKUP(B61,'Startnummern Regio'!A:C,3,0)</f>
        <v>2007</v>
      </c>
      <c r="E61" s="72">
        <v>7.25</v>
      </c>
      <c r="F61" s="72">
        <f t="shared" si="0"/>
        <v>1.0999999999999996</v>
      </c>
    </row>
    <row r="62" spans="1:6" x14ac:dyDescent="0.2">
      <c r="A62">
        <v>43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7.25</v>
      </c>
      <c r="F62" s="72">
        <f t="shared" si="0"/>
        <v>1.0999999999999996</v>
      </c>
    </row>
    <row r="63" spans="1:6" x14ac:dyDescent="0.2">
      <c r="A63">
        <v>57</v>
      </c>
      <c r="B63">
        <v>56</v>
      </c>
      <c r="C63" t="str">
        <f>VLOOKUP(B63,'Startnummern Regio'!A:C,2,0)</f>
        <v>Ari Walz</v>
      </c>
      <c r="D63">
        <f>VLOOKUP(B63,'Startnummern Regio'!A:C,3,0)</f>
        <v>2007</v>
      </c>
      <c r="E63" s="72">
        <v>7.26</v>
      </c>
      <c r="F63" s="72">
        <f t="shared" si="0"/>
        <v>1.1099999999999994</v>
      </c>
    </row>
    <row r="64" spans="1:6" x14ac:dyDescent="0.2">
      <c r="A64">
        <v>6</v>
      </c>
      <c r="B64">
        <v>52</v>
      </c>
      <c r="C64" t="str">
        <f>VLOOKUP(B64,'Startnummern Regio'!A:C,2,0)</f>
        <v>Maja Schilling</v>
      </c>
      <c r="D64">
        <f>VLOOKUP(B64,'Startnummern Regio'!A:C,3,0)</f>
        <v>2006</v>
      </c>
      <c r="E64" s="72">
        <v>7.29</v>
      </c>
      <c r="F64" s="72">
        <f t="shared" si="0"/>
        <v>1.1399999999999997</v>
      </c>
    </row>
    <row r="65" spans="1:6" x14ac:dyDescent="0.2">
      <c r="A65">
        <v>45</v>
      </c>
      <c r="B65">
        <v>54</v>
      </c>
      <c r="C65" t="str">
        <f>VLOOKUP(B65,'Startnummern Regio'!A:C,2,0)</f>
        <v>Justus Seger</v>
      </c>
      <c r="D65">
        <f>VLOOKUP(B65,'Startnummern Regio'!A:C,3,0)</f>
        <v>2007</v>
      </c>
      <c r="E65" s="72">
        <v>7.35</v>
      </c>
      <c r="F65" s="72">
        <f t="shared" si="0"/>
        <v>1.1999999999999993</v>
      </c>
    </row>
    <row r="66" spans="1:6" x14ac:dyDescent="0.2">
      <c r="A66">
        <v>23</v>
      </c>
      <c r="B66">
        <v>52</v>
      </c>
      <c r="C66" t="str">
        <f>VLOOKUP(B66,'Startnummern Regio'!A:C,2,0)</f>
        <v>Maja Schilling</v>
      </c>
      <c r="D66">
        <f>VLOOKUP(B66,'Startnummern Regio'!A:C,3,0)</f>
        <v>2006</v>
      </c>
      <c r="E66" s="72">
        <v>7.43</v>
      </c>
      <c r="F66" s="72">
        <f t="shared" si="0"/>
        <v>1.2799999999999994</v>
      </c>
    </row>
  </sheetData>
  <sortState ref="A2:E66">
    <sortCondition ref="E2:E66"/>
    <sortCondition ref="C2:C66"/>
  </sortState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83"/>
  <sheetViews>
    <sheetView workbookViewId="0">
      <selection activeCell="F4" sqref="F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ht="21.75" customHeight="1" x14ac:dyDescent="0.2">
      <c r="A1" t="s">
        <v>192</v>
      </c>
      <c r="B1" t="s">
        <v>193</v>
      </c>
      <c r="C1" t="s">
        <v>4</v>
      </c>
      <c r="D1" t="s">
        <v>18</v>
      </c>
      <c r="E1" s="72" t="s">
        <v>194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29.71</v>
      </c>
    </row>
    <row r="3" spans="1:6" x14ac:dyDescent="0.2">
      <c r="A3">
        <v>60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30.03</v>
      </c>
      <c r="F3" s="72">
        <f>E3-$E$2</f>
        <v>0.32000000000000028</v>
      </c>
    </row>
    <row r="4" spans="1:6" x14ac:dyDescent="0.2">
      <c r="A4">
        <v>44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30.07</v>
      </c>
      <c r="F4" s="72">
        <f>E4-$E$2</f>
        <v>0.35999999999999943</v>
      </c>
    </row>
    <row r="5" spans="1:6" x14ac:dyDescent="0.2">
      <c r="A5">
        <v>28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30.18</v>
      </c>
      <c r="F5" s="72">
        <f t="shared" ref="F5:F66" si="0">E5-$E$2</f>
        <v>0.46999999999999886</v>
      </c>
    </row>
    <row r="6" spans="1:6" x14ac:dyDescent="0.2">
      <c r="A6">
        <v>13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30.82</v>
      </c>
      <c r="F6" s="72">
        <f t="shared" si="0"/>
        <v>1.1099999999999994</v>
      </c>
    </row>
    <row r="7" spans="1:6" x14ac:dyDescent="0.2">
      <c r="A7">
        <v>73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31.43</v>
      </c>
      <c r="F7" s="72">
        <f t="shared" si="0"/>
        <v>1.7199999999999989</v>
      </c>
    </row>
    <row r="8" spans="1:6" x14ac:dyDescent="0.2">
      <c r="A8">
        <v>25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31.51</v>
      </c>
      <c r="F8" s="72">
        <f t="shared" si="0"/>
        <v>1.8000000000000007</v>
      </c>
    </row>
    <row r="9" spans="1:6" x14ac:dyDescent="0.2">
      <c r="A9">
        <v>8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31.52</v>
      </c>
      <c r="F9" s="72">
        <f t="shared" si="0"/>
        <v>1.8099999999999987</v>
      </c>
    </row>
    <row r="10" spans="1:6" x14ac:dyDescent="0.2">
      <c r="A10">
        <v>42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31.64</v>
      </c>
      <c r="F10" s="72">
        <f t="shared" si="0"/>
        <v>1.9299999999999997</v>
      </c>
    </row>
    <row r="11" spans="1:6" x14ac:dyDescent="0.2">
      <c r="A11">
        <v>24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31.66</v>
      </c>
      <c r="F11" s="72">
        <f t="shared" si="0"/>
        <v>1.9499999999999993</v>
      </c>
    </row>
    <row r="12" spans="1:6" x14ac:dyDescent="0.2">
      <c r="A12">
        <v>57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31.76</v>
      </c>
      <c r="F12" s="72">
        <f t="shared" si="0"/>
        <v>2.0500000000000007</v>
      </c>
    </row>
    <row r="13" spans="1:6" x14ac:dyDescent="0.2">
      <c r="A13">
        <v>72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31.87</v>
      </c>
      <c r="F13" s="72">
        <f t="shared" si="0"/>
        <v>2.16</v>
      </c>
    </row>
    <row r="14" spans="1:6" x14ac:dyDescent="0.2">
      <c r="A14">
        <v>43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31.92</v>
      </c>
      <c r="F14" s="72">
        <f t="shared" si="0"/>
        <v>2.2100000000000009</v>
      </c>
    </row>
    <row r="15" spans="1:6" x14ac:dyDescent="0.2">
      <c r="A15">
        <v>9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32.299999999999997</v>
      </c>
      <c r="F15" s="72">
        <f t="shared" si="0"/>
        <v>2.5899999999999963</v>
      </c>
    </row>
    <row r="16" spans="1:6" x14ac:dyDescent="0.2">
      <c r="A16">
        <v>50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32.47</v>
      </c>
      <c r="F16" s="72">
        <f t="shared" si="0"/>
        <v>2.759999999999998</v>
      </c>
    </row>
    <row r="17" spans="1:6" x14ac:dyDescent="0.2">
      <c r="A17">
        <v>32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32.68</v>
      </c>
      <c r="F17" s="72">
        <f t="shared" si="0"/>
        <v>2.9699999999999989</v>
      </c>
    </row>
    <row r="18" spans="1:6" x14ac:dyDescent="0.2">
      <c r="A18">
        <v>80</v>
      </c>
      <c r="B18">
        <v>3</v>
      </c>
      <c r="C18" t="str">
        <f>VLOOKUP(B18,'Startnummern Regio'!A:C,2,0)</f>
        <v>Dennis Möllinger</v>
      </c>
      <c r="D18">
        <f>VLOOKUP(B18,'Startnummern Regio'!A:C,3,0)</f>
        <v>2003</v>
      </c>
      <c r="E18" s="72">
        <v>32.85</v>
      </c>
      <c r="F18" s="72">
        <f t="shared" si="0"/>
        <v>3.1400000000000006</v>
      </c>
    </row>
    <row r="19" spans="1:6" x14ac:dyDescent="0.2">
      <c r="A19">
        <v>15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32.880000000000003</v>
      </c>
      <c r="F19" s="72">
        <f t="shared" si="0"/>
        <v>3.1700000000000017</v>
      </c>
    </row>
    <row r="20" spans="1:6" x14ac:dyDescent="0.2">
      <c r="A20">
        <v>51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32.950000000000003</v>
      </c>
      <c r="F20" s="72">
        <f t="shared" si="0"/>
        <v>3.240000000000002</v>
      </c>
    </row>
    <row r="21" spans="1:6" x14ac:dyDescent="0.2">
      <c r="A21">
        <v>18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 s="72">
        <v>32.950000000000003</v>
      </c>
      <c r="F21" s="72">
        <f t="shared" si="0"/>
        <v>3.240000000000002</v>
      </c>
    </row>
    <row r="22" spans="1:6" x14ac:dyDescent="0.2">
      <c r="A22">
        <v>63</v>
      </c>
      <c r="B22">
        <v>3</v>
      </c>
      <c r="C22" t="str">
        <f>VLOOKUP(B22,'Startnummern Regio'!A:C,2,0)</f>
        <v>Dennis Möllinger</v>
      </c>
      <c r="D22">
        <f>VLOOKUP(B22,'Startnummern Regio'!A:C,3,0)</f>
        <v>2003</v>
      </c>
      <c r="E22" s="72">
        <v>33.03</v>
      </c>
      <c r="F22" s="72">
        <f t="shared" si="0"/>
        <v>3.3200000000000003</v>
      </c>
    </row>
    <row r="23" spans="1:6" x14ac:dyDescent="0.2">
      <c r="A23">
        <v>34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33.049999999999997</v>
      </c>
      <c r="F23" s="72">
        <f t="shared" si="0"/>
        <v>3.3399999999999963</v>
      </c>
    </row>
    <row r="24" spans="1:6" x14ac:dyDescent="0.2">
      <c r="A24">
        <v>35</v>
      </c>
      <c r="B24">
        <v>3</v>
      </c>
      <c r="C24" t="str">
        <f>VLOOKUP(B24,'Startnummern Regio'!A:C,2,0)</f>
        <v>Dennis Möllinger</v>
      </c>
      <c r="D24">
        <f>VLOOKUP(B24,'Startnummern Regio'!A:C,3,0)</f>
        <v>2003</v>
      </c>
      <c r="E24" s="72">
        <v>33.11</v>
      </c>
      <c r="F24" s="72">
        <f t="shared" si="0"/>
        <v>3.3999999999999986</v>
      </c>
    </row>
    <row r="25" spans="1:6" x14ac:dyDescent="0.2">
      <c r="A25">
        <v>17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33.15</v>
      </c>
      <c r="F25" s="72">
        <f t="shared" si="0"/>
        <v>3.4399999999999977</v>
      </c>
    </row>
    <row r="26" spans="1:6" x14ac:dyDescent="0.2">
      <c r="A26">
        <v>66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33.24</v>
      </c>
      <c r="F26" s="72">
        <f t="shared" si="0"/>
        <v>3.5300000000000011</v>
      </c>
    </row>
    <row r="27" spans="1:6" x14ac:dyDescent="0.2">
      <c r="A27">
        <v>83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33.299999999999997</v>
      </c>
      <c r="F27" s="72">
        <f t="shared" si="0"/>
        <v>3.5899999999999963</v>
      </c>
    </row>
    <row r="28" spans="1:6" x14ac:dyDescent="0.2">
      <c r="A28">
        <v>47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33.36</v>
      </c>
      <c r="F28" s="72">
        <f t="shared" si="0"/>
        <v>3.6499999999999986</v>
      </c>
    </row>
    <row r="29" spans="1:6" x14ac:dyDescent="0.2">
      <c r="A29">
        <v>82</v>
      </c>
      <c r="B29">
        <v>9</v>
      </c>
      <c r="C29" t="str">
        <f>VLOOKUP(B29,'Startnummern Regio'!A:C,2,0)</f>
        <v>Thomas Isele</v>
      </c>
      <c r="D29">
        <f>VLOOKUP(B29,'Startnummern Regio'!A:C,3,0)</f>
        <v>2003</v>
      </c>
      <c r="E29" s="72">
        <v>33.369999999999997</v>
      </c>
      <c r="F29" s="72">
        <f t="shared" si="0"/>
        <v>3.6599999999999966</v>
      </c>
    </row>
    <row r="30" spans="1:6" x14ac:dyDescent="0.2">
      <c r="A30">
        <v>30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33.549999999999997</v>
      </c>
      <c r="F30" s="72">
        <f t="shared" si="0"/>
        <v>3.8399999999999963</v>
      </c>
    </row>
    <row r="31" spans="1:6" x14ac:dyDescent="0.2">
      <c r="A31">
        <v>62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33.78</v>
      </c>
      <c r="F31" s="72">
        <f t="shared" si="0"/>
        <v>4.07</v>
      </c>
    </row>
    <row r="32" spans="1:6" x14ac:dyDescent="0.2">
      <c r="A32">
        <v>64</v>
      </c>
      <c r="B32">
        <v>9</v>
      </c>
      <c r="C32" t="str">
        <f>VLOOKUP(B32,'Startnummern Regio'!A:C,2,0)</f>
        <v>Thomas Isele</v>
      </c>
      <c r="D32">
        <f>VLOOKUP(B32,'Startnummern Regio'!A:C,3,0)</f>
        <v>2003</v>
      </c>
      <c r="E32" s="72">
        <v>33.880000000000003</v>
      </c>
      <c r="F32" s="72">
        <f t="shared" si="0"/>
        <v>4.1700000000000017</v>
      </c>
    </row>
    <row r="33" spans="1:6" x14ac:dyDescent="0.2">
      <c r="A33">
        <v>48</v>
      </c>
      <c r="B33">
        <v>20</v>
      </c>
      <c r="C33" t="str">
        <f>VLOOKUP(B33,'Startnummern Regio'!A:C,2,0)</f>
        <v>Vanessa Möllinger</v>
      </c>
      <c r="D33">
        <f>VLOOKUP(B33,'Startnummern Regio'!A:C,3,0)</f>
        <v>2001</v>
      </c>
      <c r="E33" s="72">
        <v>34.04</v>
      </c>
      <c r="F33" s="72">
        <f t="shared" si="0"/>
        <v>4.3299999999999983</v>
      </c>
    </row>
    <row r="34" spans="1:6" x14ac:dyDescent="0.2">
      <c r="A34">
        <v>78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34.18</v>
      </c>
      <c r="F34" s="72">
        <f t="shared" si="0"/>
        <v>4.4699999999999989</v>
      </c>
    </row>
    <row r="35" spans="1:6" x14ac:dyDescent="0.2">
      <c r="A35">
        <v>52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34.200000000000003</v>
      </c>
      <c r="F35" s="72">
        <f t="shared" si="0"/>
        <v>4.490000000000002</v>
      </c>
    </row>
    <row r="36" spans="1:6" x14ac:dyDescent="0.2">
      <c r="A36">
        <v>31</v>
      </c>
      <c r="B36">
        <v>20</v>
      </c>
      <c r="C36" t="str">
        <f>VLOOKUP(B36,'Startnummern Regio'!A:C,2,0)</f>
        <v>Vanessa Möllinger</v>
      </c>
      <c r="D36">
        <f>VLOOKUP(B36,'Startnummern Regio'!A:C,3,0)</f>
        <v>2001</v>
      </c>
      <c r="E36" s="72">
        <v>34.24</v>
      </c>
      <c r="F36" s="72">
        <f t="shared" si="0"/>
        <v>4.5300000000000011</v>
      </c>
    </row>
    <row r="37" spans="1:6" x14ac:dyDescent="0.2">
      <c r="A37">
        <v>81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34.25</v>
      </c>
      <c r="F37" s="72">
        <f t="shared" si="0"/>
        <v>4.5399999999999991</v>
      </c>
    </row>
    <row r="38" spans="1:6" x14ac:dyDescent="0.2">
      <c r="A38">
        <v>1</v>
      </c>
      <c r="B38">
        <v>9</v>
      </c>
      <c r="C38" t="str">
        <f>VLOOKUP(B38,'Startnummern Regio'!A:C,2,0)</f>
        <v>Thomas Isele</v>
      </c>
      <c r="D38">
        <f>VLOOKUP(B38,'Startnummern Regio'!A:C,3,0)</f>
        <v>2003</v>
      </c>
      <c r="E38" s="72">
        <v>34.56</v>
      </c>
      <c r="F38" s="72">
        <f t="shared" si="0"/>
        <v>4.8500000000000014</v>
      </c>
    </row>
    <row r="39" spans="1:6" x14ac:dyDescent="0.2">
      <c r="A39">
        <v>61</v>
      </c>
      <c r="B39">
        <v>20</v>
      </c>
      <c r="C39" t="str">
        <f>VLOOKUP(B39,'Startnummern Regio'!A:C,2,0)</f>
        <v>Vanessa Möllinger</v>
      </c>
      <c r="D39">
        <f>VLOOKUP(B39,'Startnummern Regio'!A:C,3,0)</f>
        <v>2001</v>
      </c>
      <c r="E39" s="72">
        <v>34.58</v>
      </c>
      <c r="F39" s="72">
        <f t="shared" si="0"/>
        <v>4.8699999999999974</v>
      </c>
    </row>
    <row r="40" spans="1:6" x14ac:dyDescent="0.2">
      <c r="A40">
        <v>75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35.14</v>
      </c>
      <c r="F40" s="72">
        <f t="shared" si="0"/>
        <v>5.43</v>
      </c>
    </row>
    <row r="41" spans="1:6" x14ac:dyDescent="0.2">
      <c r="A41">
        <v>45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35.24</v>
      </c>
      <c r="F41" s="72">
        <f t="shared" si="0"/>
        <v>5.5300000000000011</v>
      </c>
    </row>
    <row r="42" spans="1:6" x14ac:dyDescent="0.2">
      <c r="A42">
        <v>27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35.33</v>
      </c>
      <c r="F42" s="72">
        <f t="shared" si="0"/>
        <v>5.6199999999999974</v>
      </c>
    </row>
    <row r="43" spans="1:6" x14ac:dyDescent="0.2">
      <c r="A43">
        <v>12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35.340000000000003</v>
      </c>
      <c r="F43" s="72">
        <f t="shared" si="0"/>
        <v>5.6300000000000026</v>
      </c>
    </row>
    <row r="44" spans="1:6" x14ac:dyDescent="0.2">
      <c r="A44">
        <v>65</v>
      </c>
      <c r="B44">
        <v>4</v>
      </c>
      <c r="C44" t="str">
        <f>VLOOKUP(B44,'Startnummern Regio'!A:C,2,0)</f>
        <v>Moritz Wiesler</v>
      </c>
      <c r="D44">
        <f>VLOOKUP(B44,'Startnummern Regio'!A:C,3,0)</f>
        <v>2006</v>
      </c>
      <c r="E44" s="72">
        <v>35.450000000000003</v>
      </c>
      <c r="F44" s="72">
        <f t="shared" si="0"/>
        <v>5.740000000000002</v>
      </c>
    </row>
    <row r="45" spans="1:6" x14ac:dyDescent="0.2">
      <c r="A45">
        <v>19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2">
        <v>35.64</v>
      </c>
      <c r="F45" s="72">
        <f t="shared" si="0"/>
        <v>5.93</v>
      </c>
    </row>
    <row r="46" spans="1:6" x14ac:dyDescent="0.2">
      <c r="A46">
        <v>59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35.65</v>
      </c>
      <c r="F46" s="72">
        <f t="shared" si="0"/>
        <v>5.9399999999999977</v>
      </c>
    </row>
    <row r="47" spans="1:6" x14ac:dyDescent="0.2">
      <c r="A47">
        <v>70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35.75</v>
      </c>
      <c r="F47" s="72">
        <f t="shared" si="0"/>
        <v>6.0399999999999991</v>
      </c>
    </row>
    <row r="48" spans="1:6" x14ac:dyDescent="0.2">
      <c r="A48">
        <v>37</v>
      </c>
      <c r="B48">
        <v>11</v>
      </c>
      <c r="C48" t="str">
        <f>VLOOKUP(B48,'Startnummern Regio'!A:C,2,0)</f>
        <v>Finja Mangler</v>
      </c>
      <c r="D48">
        <f>VLOOKUP(B48,'Startnummern Regio'!A:C,3,0)</f>
        <v>2006</v>
      </c>
      <c r="E48" s="72">
        <v>35.78</v>
      </c>
      <c r="F48" s="72">
        <f t="shared" si="0"/>
        <v>6.07</v>
      </c>
    </row>
    <row r="49" spans="1:6" x14ac:dyDescent="0.2">
      <c r="A49">
        <v>39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35.82</v>
      </c>
      <c r="F49" s="72">
        <f t="shared" si="0"/>
        <v>6.1099999999999994</v>
      </c>
    </row>
    <row r="50" spans="1:6" x14ac:dyDescent="0.2">
      <c r="A50">
        <v>33</v>
      </c>
      <c r="B50">
        <v>4</v>
      </c>
      <c r="C50" t="str">
        <f>VLOOKUP(B50,'Startnummern Regio'!A:C,2,0)</f>
        <v>Moritz Wiesler</v>
      </c>
      <c r="D50">
        <f>VLOOKUP(B50,'Startnummern Regio'!A:C,3,0)</f>
        <v>2006</v>
      </c>
      <c r="E50" s="72">
        <v>35.840000000000003</v>
      </c>
      <c r="F50" s="72">
        <f t="shared" si="0"/>
        <v>6.1300000000000026</v>
      </c>
    </row>
    <row r="51" spans="1:6" x14ac:dyDescent="0.2">
      <c r="A51">
        <v>54</v>
      </c>
      <c r="B51">
        <v>11</v>
      </c>
      <c r="C51" t="str">
        <f>VLOOKUP(B51,'Startnummern Regio'!A:C,2,0)</f>
        <v>Finja Mangler</v>
      </c>
      <c r="D51">
        <f>VLOOKUP(B51,'Startnummern Regio'!A:C,3,0)</f>
        <v>2006</v>
      </c>
      <c r="E51" s="72">
        <v>35.85</v>
      </c>
      <c r="F51" s="72">
        <f t="shared" si="0"/>
        <v>6.1400000000000006</v>
      </c>
    </row>
    <row r="52" spans="1:6" x14ac:dyDescent="0.2">
      <c r="A52">
        <v>21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36.26</v>
      </c>
      <c r="F52" s="72">
        <f t="shared" si="0"/>
        <v>6.5499999999999972</v>
      </c>
    </row>
    <row r="53" spans="1:6" x14ac:dyDescent="0.2">
      <c r="A53">
        <v>16</v>
      </c>
      <c r="B53">
        <v>4</v>
      </c>
      <c r="C53" t="str">
        <f>VLOOKUP(B53,'Startnummern Regio'!A:C,2,0)</f>
        <v>Moritz Wiesler</v>
      </c>
      <c r="D53">
        <f>VLOOKUP(B53,'Startnummern Regio'!A:C,3,0)</f>
        <v>2006</v>
      </c>
      <c r="E53" s="72">
        <v>36.270000000000003</v>
      </c>
      <c r="F53" s="72">
        <f t="shared" si="0"/>
        <v>6.5600000000000023</v>
      </c>
    </row>
    <row r="54" spans="1:6" x14ac:dyDescent="0.2">
      <c r="A54">
        <v>67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36.28</v>
      </c>
      <c r="F54" s="72">
        <f t="shared" si="0"/>
        <v>6.57</v>
      </c>
    </row>
    <row r="55" spans="1:6" x14ac:dyDescent="0.2">
      <c r="A55">
        <v>3</v>
      </c>
      <c r="B55">
        <v>4</v>
      </c>
      <c r="C55" t="str">
        <f>VLOOKUP(B55,'Startnummern Regio'!A:C,2,0)</f>
        <v>Moritz Wiesler</v>
      </c>
      <c r="D55">
        <f>VLOOKUP(B55,'Startnummern Regio'!A:C,3,0)</f>
        <v>2006</v>
      </c>
      <c r="E55" s="72">
        <v>36.43</v>
      </c>
      <c r="F55" s="72">
        <f t="shared" si="0"/>
        <v>6.7199999999999989</v>
      </c>
    </row>
    <row r="56" spans="1:6" x14ac:dyDescent="0.2">
      <c r="A56">
        <v>5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36.44</v>
      </c>
      <c r="F56" s="72">
        <f t="shared" si="0"/>
        <v>6.7299999999999969</v>
      </c>
    </row>
    <row r="57" spans="1:6" x14ac:dyDescent="0.2">
      <c r="A57">
        <v>55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36.51</v>
      </c>
      <c r="F57" s="72">
        <f t="shared" si="0"/>
        <v>6.7999999999999972</v>
      </c>
    </row>
    <row r="58" spans="1:6" x14ac:dyDescent="0.2">
      <c r="A58">
        <v>6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36.880000000000003</v>
      </c>
      <c r="F58" s="72">
        <f t="shared" si="0"/>
        <v>7.1700000000000017</v>
      </c>
    </row>
    <row r="59" spans="1:6" x14ac:dyDescent="0.2">
      <c r="A59">
        <v>49</v>
      </c>
      <c r="B59">
        <v>40</v>
      </c>
      <c r="C59" t="str">
        <f>VLOOKUP(B59,'Startnummern Regio'!A:C,2,0)</f>
        <v>Moritz Möllers</v>
      </c>
      <c r="D59">
        <f>VLOOKUP(B59,'Startnummern Regio'!A:C,3,0)</f>
        <v>2002</v>
      </c>
      <c r="E59" s="72">
        <v>37.42</v>
      </c>
      <c r="F59" s="72">
        <f t="shared" si="0"/>
        <v>7.7100000000000009</v>
      </c>
    </row>
    <row r="60" spans="1:6" x14ac:dyDescent="0.2">
      <c r="A60">
        <v>2</v>
      </c>
      <c r="B60">
        <v>3</v>
      </c>
      <c r="C60" t="str">
        <f>VLOOKUP(B60,'Startnummern Regio'!A:C,2,0)</f>
        <v>Dennis Möllinger</v>
      </c>
      <c r="D60">
        <f>VLOOKUP(B60,'Startnummern Regio'!A:C,3,0)</f>
        <v>2003</v>
      </c>
      <c r="E60" s="72">
        <v>37.549999999999997</v>
      </c>
      <c r="F60" s="72">
        <f t="shared" si="0"/>
        <v>7.8399999999999963</v>
      </c>
    </row>
    <row r="61" spans="1:6" x14ac:dyDescent="0.2">
      <c r="A61">
        <v>53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38.130000000000003</v>
      </c>
      <c r="F61" s="72">
        <f t="shared" si="0"/>
        <v>8.4200000000000017</v>
      </c>
    </row>
    <row r="62" spans="1:6" x14ac:dyDescent="0.2">
      <c r="A62">
        <v>36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39.159999999999997</v>
      </c>
      <c r="F62" s="72">
        <f t="shared" si="0"/>
        <v>9.4499999999999957</v>
      </c>
    </row>
    <row r="63" spans="1:6" x14ac:dyDescent="0.2">
      <c r="A63">
        <v>4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39.61</v>
      </c>
      <c r="F63" s="72">
        <f t="shared" si="0"/>
        <v>9.8999999999999986</v>
      </c>
    </row>
    <row r="64" spans="1:6" x14ac:dyDescent="0.2">
      <c r="A64">
        <v>79</v>
      </c>
      <c r="B64">
        <v>5</v>
      </c>
      <c r="C64" t="str">
        <f>VLOOKUP(B64,'Startnummern Regio'!A:C,2,0)</f>
        <v>Hanna Höflinger</v>
      </c>
      <c r="D64">
        <f>VLOOKUP(B64,'Startnummern Regio'!A:C,3,0)</f>
        <v>2002</v>
      </c>
      <c r="E64" s="72">
        <v>40.119999999999997</v>
      </c>
      <c r="F64" s="72">
        <f t="shared" si="0"/>
        <v>10.409999999999997</v>
      </c>
    </row>
    <row r="65" spans="1:6" x14ac:dyDescent="0.2">
      <c r="A65">
        <v>41</v>
      </c>
      <c r="B65">
        <v>52</v>
      </c>
      <c r="C65" t="str">
        <f>VLOOKUP(B65,'Startnummern Regio'!A:C,2,0)</f>
        <v>Maja Schilling</v>
      </c>
      <c r="D65">
        <f>VLOOKUP(B65,'Startnummern Regio'!A:C,3,0)</f>
        <v>2006</v>
      </c>
      <c r="E65" s="72">
        <v>40.22</v>
      </c>
      <c r="F65" s="72">
        <f t="shared" si="0"/>
        <v>10.509999999999998</v>
      </c>
    </row>
    <row r="66" spans="1:6" x14ac:dyDescent="0.2">
      <c r="A66">
        <v>68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2">
        <v>40.619999999999997</v>
      </c>
      <c r="F66" s="72">
        <f t="shared" si="0"/>
        <v>10.909999999999997</v>
      </c>
    </row>
    <row r="67" spans="1:6" x14ac:dyDescent="0.2">
      <c r="A67">
        <v>71</v>
      </c>
      <c r="B67">
        <v>52</v>
      </c>
      <c r="C67" t="str">
        <f>VLOOKUP(B67,'Startnummern Regio'!A:C,2,0)</f>
        <v>Maja Schilling</v>
      </c>
      <c r="D67">
        <f>VLOOKUP(B67,'Startnummern Regio'!A:C,3,0)</f>
        <v>2006</v>
      </c>
      <c r="E67" s="72">
        <v>41.45</v>
      </c>
      <c r="F67" s="72">
        <f t="shared" ref="F67:F83" si="1">E67-$E$2</f>
        <v>11.740000000000002</v>
      </c>
    </row>
    <row r="68" spans="1:6" x14ac:dyDescent="0.2">
      <c r="A68">
        <v>29</v>
      </c>
      <c r="B68">
        <v>58</v>
      </c>
      <c r="C68" t="str">
        <f>VLOOKUP(B68,'Startnummern Regio'!A:C,2,0)</f>
        <v>Tim Behringer</v>
      </c>
      <c r="D68">
        <f>VLOOKUP(B68,'Startnummern Regio'!A:C,3,0)</f>
        <v>2007</v>
      </c>
      <c r="E68" s="72">
        <v>41.72</v>
      </c>
      <c r="F68" s="72">
        <f t="shared" si="1"/>
        <v>12.009999999999998</v>
      </c>
    </row>
    <row r="69" spans="1:6" x14ac:dyDescent="0.2">
      <c r="A69">
        <v>14</v>
      </c>
      <c r="B69">
        <v>58</v>
      </c>
      <c r="C69" t="str">
        <f>VLOOKUP(B69,'Startnummern Regio'!A:C,2,0)</f>
        <v>Tim Behringer</v>
      </c>
      <c r="D69">
        <f>VLOOKUP(B69,'Startnummern Regio'!A:C,3,0)</f>
        <v>2007</v>
      </c>
      <c r="E69" s="72">
        <v>42.06</v>
      </c>
      <c r="F69" s="72">
        <f t="shared" si="1"/>
        <v>12.350000000000001</v>
      </c>
    </row>
    <row r="70" spans="1:6" x14ac:dyDescent="0.2">
      <c r="A70">
        <v>26</v>
      </c>
      <c r="B70">
        <v>52</v>
      </c>
      <c r="C70" t="str">
        <f>VLOOKUP(B70,'Startnummern Regio'!A:C,2,0)</f>
        <v>Maja Schilling</v>
      </c>
      <c r="D70">
        <f>VLOOKUP(B70,'Startnummern Regio'!A:C,3,0)</f>
        <v>2006</v>
      </c>
      <c r="E70" s="72">
        <v>42.1</v>
      </c>
      <c r="F70" s="72">
        <f t="shared" si="1"/>
        <v>12.39</v>
      </c>
    </row>
    <row r="71" spans="1:6" x14ac:dyDescent="0.2">
      <c r="A71">
        <v>10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42.17</v>
      </c>
      <c r="F71" s="72">
        <f t="shared" si="1"/>
        <v>12.46</v>
      </c>
    </row>
    <row r="72" spans="1:6" x14ac:dyDescent="0.2">
      <c r="A72">
        <v>76</v>
      </c>
      <c r="B72">
        <v>58</v>
      </c>
      <c r="C72" t="str">
        <f>VLOOKUP(B72,'Startnummern Regio'!A:C,2,0)</f>
        <v>Tim Behringer</v>
      </c>
      <c r="D72">
        <f>VLOOKUP(B72,'Startnummern Regio'!A:C,3,0)</f>
        <v>2007</v>
      </c>
      <c r="E72" s="72">
        <v>42.21</v>
      </c>
      <c r="F72" s="72">
        <f t="shared" si="1"/>
        <v>12.5</v>
      </c>
    </row>
    <row r="73" spans="1:6" x14ac:dyDescent="0.2">
      <c r="A73">
        <v>46</v>
      </c>
      <c r="B73">
        <v>58</v>
      </c>
      <c r="C73" t="str">
        <f>VLOOKUP(B73,'Startnummern Regio'!A:C,2,0)</f>
        <v>Tim Behringer</v>
      </c>
      <c r="D73">
        <f>VLOOKUP(B73,'Startnummern Regio'!A:C,3,0)</f>
        <v>2007</v>
      </c>
      <c r="E73" s="72">
        <v>42.46</v>
      </c>
      <c r="F73" s="72">
        <f t="shared" si="1"/>
        <v>12.75</v>
      </c>
    </row>
    <row r="74" spans="1:6" x14ac:dyDescent="0.2">
      <c r="A74">
        <v>11</v>
      </c>
      <c r="B74">
        <v>56</v>
      </c>
      <c r="C74" t="str">
        <f>VLOOKUP(B74,'Startnummern Regio'!A:C,2,0)</f>
        <v>Ari Walz</v>
      </c>
      <c r="D74">
        <f>VLOOKUP(B74,'Startnummern Regio'!A:C,3,0)</f>
        <v>2007</v>
      </c>
      <c r="E74" s="72">
        <v>42.61</v>
      </c>
      <c r="F74" s="72">
        <f t="shared" si="1"/>
        <v>12.899999999999999</v>
      </c>
    </row>
    <row r="75" spans="1:6" x14ac:dyDescent="0.2">
      <c r="A75">
        <v>23</v>
      </c>
      <c r="B75">
        <v>56</v>
      </c>
      <c r="C75" t="str">
        <f>VLOOKUP(B75,'Startnummern Regio'!A:C,2,0)</f>
        <v>Ari Walz</v>
      </c>
      <c r="D75">
        <f>VLOOKUP(B75,'Startnummern Regio'!A:C,3,0)</f>
        <v>2007</v>
      </c>
      <c r="E75" s="72">
        <v>43.62</v>
      </c>
      <c r="F75" s="72">
        <f t="shared" si="1"/>
        <v>13.909999999999997</v>
      </c>
    </row>
    <row r="76" spans="1:6" x14ac:dyDescent="0.2">
      <c r="A76">
        <v>7</v>
      </c>
      <c r="B76">
        <v>54</v>
      </c>
      <c r="C76" t="str">
        <f>VLOOKUP(B76,'Startnummern Regio'!A:C,2,0)</f>
        <v>Justus Seger</v>
      </c>
      <c r="D76">
        <f>VLOOKUP(B76,'Startnummern Regio'!A:C,3,0)</f>
        <v>2007</v>
      </c>
      <c r="E76" s="72">
        <v>44.18</v>
      </c>
      <c r="F76" s="72">
        <f t="shared" si="1"/>
        <v>14.469999999999999</v>
      </c>
    </row>
    <row r="77" spans="1:6" x14ac:dyDescent="0.2">
      <c r="A77">
        <v>22</v>
      </c>
      <c r="B77">
        <v>54</v>
      </c>
      <c r="C77" t="str">
        <f>VLOOKUP(B77,'Startnummern Regio'!A:C,2,0)</f>
        <v>Justus Seger</v>
      </c>
      <c r="D77">
        <f>VLOOKUP(B77,'Startnummern Regio'!A:C,3,0)</f>
        <v>2007</v>
      </c>
      <c r="E77" s="72">
        <v>44.7</v>
      </c>
      <c r="F77" s="72">
        <f t="shared" si="1"/>
        <v>14.990000000000002</v>
      </c>
    </row>
    <row r="78" spans="1:6" x14ac:dyDescent="0.2">
      <c r="A78">
        <v>40</v>
      </c>
      <c r="B78">
        <v>56</v>
      </c>
      <c r="C78" t="str">
        <f>VLOOKUP(B78,'Startnummern Regio'!A:C,2,0)</f>
        <v>Ari Walz</v>
      </c>
      <c r="D78">
        <f>VLOOKUP(B78,'Startnummern Regio'!A:C,3,0)</f>
        <v>2007</v>
      </c>
      <c r="E78" s="72">
        <v>45.23</v>
      </c>
      <c r="F78" s="72">
        <f t="shared" si="1"/>
        <v>15.519999999999996</v>
      </c>
    </row>
    <row r="79" spans="1:6" x14ac:dyDescent="0.2">
      <c r="A79">
        <v>58</v>
      </c>
      <c r="B79">
        <v>56</v>
      </c>
      <c r="C79" t="str">
        <f>VLOOKUP(B79,'Startnummern Regio'!A:C,2,0)</f>
        <v>Ari Walz</v>
      </c>
      <c r="D79">
        <f>VLOOKUP(B79,'Startnummern Regio'!A:C,3,0)</f>
        <v>2007</v>
      </c>
      <c r="E79" s="72">
        <v>45.78</v>
      </c>
      <c r="F79" s="72">
        <f t="shared" si="1"/>
        <v>16.07</v>
      </c>
    </row>
    <row r="80" spans="1:6" x14ac:dyDescent="0.2">
      <c r="A80">
        <v>77</v>
      </c>
      <c r="B80">
        <v>56</v>
      </c>
      <c r="C80" t="str">
        <f>VLOOKUP(B80,'Startnummern Regio'!A:C,2,0)</f>
        <v>Ari Walz</v>
      </c>
      <c r="D80">
        <f>VLOOKUP(B80,'Startnummern Regio'!A:C,3,0)</f>
        <v>2007</v>
      </c>
      <c r="E80" s="72">
        <v>46.27</v>
      </c>
      <c r="F80" s="72">
        <f t="shared" si="1"/>
        <v>16.560000000000002</v>
      </c>
    </row>
    <row r="81" spans="1:6" x14ac:dyDescent="0.2">
      <c r="A81">
        <v>38</v>
      </c>
      <c r="B81">
        <v>54</v>
      </c>
      <c r="C81" t="str">
        <f>VLOOKUP(B81,'Startnummern Regio'!A:C,2,0)</f>
        <v>Justus Seger</v>
      </c>
      <c r="D81">
        <f>VLOOKUP(B81,'Startnummern Regio'!A:C,3,0)</f>
        <v>2007</v>
      </c>
      <c r="E81" s="72">
        <v>46.54</v>
      </c>
      <c r="F81" s="72">
        <f t="shared" si="1"/>
        <v>16.829999999999998</v>
      </c>
    </row>
    <row r="82" spans="1:6" x14ac:dyDescent="0.2">
      <c r="A82">
        <v>69</v>
      </c>
      <c r="B82">
        <v>54</v>
      </c>
      <c r="C82" t="str">
        <f>VLOOKUP(B82,'Startnummern Regio'!A:C,2,0)</f>
        <v>Justus Seger</v>
      </c>
      <c r="D82">
        <f>VLOOKUP(B82,'Startnummern Regio'!A:C,3,0)</f>
        <v>2007</v>
      </c>
      <c r="E82" s="72">
        <v>47.38</v>
      </c>
      <c r="F82" s="72">
        <f t="shared" si="1"/>
        <v>17.670000000000002</v>
      </c>
    </row>
    <row r="83" spans="1:6" x14ac:dyDescent="0.2">
      <c r="A83">
        <v>56</v>
      </c>
      <c r="B83">
        <v>54</v>
      </c>
      <c r="C83" t="str">
        <f>VLOOKUP(B83,'Startnummern Regio'!A:C,2,0)</f>
        <v>Justus Seger</v>
      </c>
      <c r="D83">
        <f>VLOOKUP(B83,'Startnummern Regio'!A:C,3,0)</f>
        <v>2007</v>
      </c>
      <c r="E83" s="72">
        <v>47.56</v>
      </c>
      <c r="F83" s="72">
        <f t="shared" si="1"/>
        <v>17.850000000000001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5" x14ac:dyDescent="0.2"/>
  <cols>
    <col min="3" max="3" width="33.6640625" bestFit="1" customWidth="1"/>
    <col min="5" max="5" width="29.6640625" bestFit="1" customWidth="1"/>
    <col min="7" max="7" width="22.6640625" customWidth="1"/>
  </cols>
  <sheetData>
    <row r="5" spans="1:7" ht="16" thickBot="1" x14ac:dyDescent="0.25"/>
    <row r="6" spans="1:7" ht="16" thickBot="1" x14ac:dyDescent="0.25">
      <c r="B6" s="416" t="s">
        <v>205</v>
      </c>
      <c r="C6" s="417"/>
      <c r="D6" s="416" t="s">
        <v>206</v>
      </c>
      <c r="E6" s="418"/>
      <c r="F6" s="414" t="s">
        <v>207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134</v>
      </c>
      <c r="C9" s="78" t="s">
        <v>133</v>
      </c>
      <c r="D9" s="88" t="s">
        <v>134</v>
      </c>
      <c r="E9" s="80" t="s">
        <v>211</v>
      </c>
      <c r="F9" s="88" t="s">
        <v>136</v>
      </c>
      <c r="G9" s="80" t="s">
        <v>146</v>
      </c>
    </row>
    <row r="10" spans="1:7" x14ac:dyDescent="0.2">
      <c r="A10" s="81" t="s">
        <v>138</v>
      </c>
      <c r="B10" s="90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215</v>
      </c>
      <c r="D11" s="88" t="s">
        <v>142</v>
      </c>
      <c r="E11" s="80" t="s">
        <v>212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213</v>
      </c>
      <c r="F13" s="79"/>
      <c r="G13" s="80"/>
    </row>
    <row r="14" spans="1:7" x14ac:dyDescent="0.2">
      <c r="A14" s="81" t="s">
        <v>138</v>
      </c>
      <c r="B14" s="89" t="s">
        <v>151</v>
      </c>
      <c r="C14" s="83" t="s">
        <v>246</v>
      </c>
      <c r="D14" s="90" t="s">
        <v>151</v>
      </c>
      <c r="E14" s="83" t="s">
        <v>246</v>
      </c>
      <c r="F14" s="90"/>
      <c r="G14" s="85"/>
    </row>
    <row r="15" spans="1:7" s="45" customFormat="1" x14ac:dyDescent="0.2">
      <c r="A15" s="91" t="s">
        <v>152</v>
      </c>
      <c r="B15" s="92" t="s">
        <v>153</v>
      </c>
      <c r="C15" s="93" t="s">
        <v>214</v>
      </c>
      <c r="D15" s="94" t="s">
        <v>153</v>
      </c>
      <c r="E15" s="95" t="s">
        <v>240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157</v>
      </c>
      <c r="B17" s="77">
        <v>0.85416666666666663</v>
      </c>
      <c r="C17" s="78" t="s">
        <v>246</v>
      </c>
      <c r="D17" s="79">
        <v>0.85416666666666663</v>
      </c>
      <c r="E17" s="78" t="s">
        <v>246</v>
      </c>
      <c r="F17" s="79">
        <v>0.57291666666666663</v>
      </c>
      <c r="G17" s="80"/>
    </row>
    <row r="18" spans="1:9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9" ht="16" thickBot="1" x14ac:dyDescent="0.25"/>
    <row r="26" spans="1:9" x14ac:dyDescent="0.2">
      <c r="B26" s="416" t="s">
        <v>208</v>
      </c>
      <c r="C26" s="418"/>
      <c r="D26" s="416" t="s">
        <v>209</v>
      </c>
      <c r="E26" s="417"/>
      <c r="F26" s="416" t="s">
        <v>206</v>
      </c>
      <c r="G26" s="418"/>
      <c r="H26" s="414" t="s">
        <v>210</v>
      </c>
      <c r="I26" s="41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156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0"/>
  <sheetViews>
    <sheetView workbookViewId="0">
      <selection activeCell="H14" sqref="H14"/>
    </sheetView>
  </sheetViews>
  <sheetFormatPr baseColWidth="10" defaultRowHeight="15" x14ac:dyDescent="0.2"/>
  <cols>
    <col min="3" max="3" width="13.66406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83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25.99</v>
      </c>
    </row>
    <row r="3" spans="1:6" x14ac:dyDescent="0.2">
      <c r="A3">
        <v>81</v>
      </c>
      <c r="B3">
        <v>31</v>
      </c>
      <c r="C3" t="str">
        <f>VLOOKUP(B3,'Startnummern Regio'!A:C,2,0)</f>
        <v>Lisa Froese</v>
      </c>
      <c r="D3">
        <f>VLOOKUP(B3,'Startnummern Regio'!A:C,3,0)</f>
        <v>2001</v>
      </c>
      <c r="E3" s="72">
        <v>26.042999999999999</v>
      </c>
      <c r="F3" s="72">
        <f>E3-$E$2</f>
        <v>5.3000000000000824E-2</v>
      </c>
    </row>
    <row r="4" spans="1:6" x14ac:dyDescent="0.2">
      <c r="A4">
        <v>70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26.044</v>
      </c>
      <c r="F4" s="72">
        <f t="shared" ref="F4:F67" si="0">E4-$E$2</f>
        <v>5.4000000000002046E-2</v>
      </c>
    </row>
    <row r="5" spans="1:6" x14ac:dyDescent="0.2">
      <c r="A5">
        <v>38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26.224</v>
      </c>
      <c r="F5" s="72">
        <f t="shared" si="0"/>
        <v>0.23400000000000176</v>
      </c>
    </row>
    <row r="6" spans="1:6" x14ac:dyDescent="0.2">
      <c r="A6">
        <v>55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26.234000000000002</v>
      </c>
      <c r="F6" s="72">
        <f t="shared" si="0"/>
        <v>0.24400000000000333</v>
      </c>
    </row>
    <row r="7" spans="1:6" x14ac:dyDescent="0.2">
      <c r="A7">
        <v>67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26.241</v>
      </c>
      <c r="F7" s="72">
        <f t="shared" si="0"/>
        <v>0.25100000000000122</v>
      </c>
    </row>
    <row r="8" spans="1:6" x14ac:dyDescent="0.2">
      <c r="A8">
        <v>36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26.297999999999998</v>
      </c>
      <c r="F8" s="72">
        <f t="shared" si="0"/>
        <v>0.30799999999999983</v>
      </c>
    </row>
    <row r="9" spans="1:6" x14ac:dyDescent="0.2">
      <c r="A9">
        <v>20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26.382999999999999</v>
      </c>
      <c r="F9" s="72">
        <f t="shared" si="0"/>
        <v>0.39300000000000068</v>
      </c>
    </row>
    <row r="10" spans="1:6" x14ac:dyDescent="0.2">
      <c r="A10">
        <v>21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26.422000000000001</v>
      </c>
      <c r="F10" s="72">
        <f t="shared" si="0"/>
        <v>0.43200000000000216</v>
      </c>
    </row>
    <row r="11" spans="1:6" x14ac:dyDescent="0.2">
      <c r="A11">
        <v>52</v>
      </c>
      <c r="B11">
        <v>31</v>
      </c>
      <c r="C11" t="str">
        <f>VLOOKUP(B11,'Startnummern Regio'!A:C,2,0)</f>
        <v>Lisa Froese</v>
      </c>
      <c r="D11">
        <f>VLOOKUP(B11,'Startnummern Regio'!A:C,3,0)</f>
        <v>2001</v>
      </c>
      <c r="E11" s="72">
        <v>26.434000000000001</v>
      </c>
      <c r="F11" s="72">
        <f t="shared" si="0"/>
        <v>0.44400000000000261</v>
      </c>
    </row>
    <row r="12" spans="1:6" x14ac:dyDescent="0.2">
      <c r="A12">
        <v>6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26.454000000000001</v>
      </c>
      <c r="F12" s="72">
        <f t="shared" si="0"/>
        <v>0.46400000000000219</v>
      </c>
    </row>
    <row r="13" spans="1:6" x14ac:dyDescent="0.2">
      <c r="A13">
        <v>23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26.907</v>
      </c>
      <c r="F13" s="72">
        <f t="shared" si="0"/>
        <v>0.91700000000000159</v>
      </c>
    </row>
    <row r="14" spans="1:6" x14ac:dyDescent="0.2">
      <c r="A14">
        <v>7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26.974</v>
      </c>
      <c r="F14" s="72">
        <f t="shared" si="0"/>
        <v>0.98400000000000176</v>
      </c>
    </row>
    <row r="15" spans="1:6" x14ac:dyDescent="0.2">
      <c r="A15">
        <v>68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26.992999999999999</v>
      </c>
      <c r="F15" s="72">
        <f t="shared" si="0"/>
        <v>1.0030000000000001</v>
      </c>
    </row>
    <row r="16" spans="1:6" x14ac:dyDescent="0.2">
      <c r="A16">
        <v>82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27.036000000000001</v>
      </c>
      <c r="F16" s="72">
        <f t="shared" si="0"/>
        <v>1.0460000000000029</v>
      </c>
    </row>
    <row r="17" spans="1:6" x14ac:dyDescent="0.2">
      <c r="A17">
        <v>53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27.516999999999999</v>
      </c>
      <c r="F17" s="72">
        <f t="shared" si="0"/>
        <v>1.527000000000001</v>
      </c>
    </row>
    <row r="18" spans="1:6" x14ac:dyDescent="0.2">
      <c r="A18">
        <v>22</v>
      </c>
      <c r="B18">
        <v>27</v>
      </c>
      <c r="C18" t="str">
        <f>VLOOKUP(B18,'Startnummern Regio'!A:C,2,0)</f>
        <v>Lavinia Horning</v>
      </c>
      <c r="D18">
        <f>VLOOKUP(B18,'Startnummern Regio'!A:C,3,0)</f>
        <v>2002</v>
      </c>
      <c r="E18" s="72">
        <v>27.55</v>
      </c>
      <c r="F18" s="72">
        <f t="shared" si="0"/>
        <v>1.5600000000000023</v>
      </c>
    </row>
    <row r="19" spans="1:6" x14ac:dyDescent="0.2">
      <c r="A19">
        <v>69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27.663</v>
      </c>
      <c r="F19" s="72">
        <f t="shared" si="0"/>
        <v>1.6730000000000018</v>
      </c>
    </row>
    <row r="20" spans="1:6" x14ac:dyDescent="0.2">
      <c r="A20">
        <v>86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27.792999999999999</v>
      </c>
      <c r="F20" s="72">
        <f t="shared" si="0"/>
        <v>1.8030000000000008</v>
      </c>
    </row>
    <row r="21" spans="1:6" x14ac:dyDescent="0.2">
      <c r="A21">
        <v>24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27.933</v>
      </c>
      <c r="F21" s="72">
        <f t="shared" si="0"/>
        <v>1.9430000000000014</v>
      </c>
    </row>
    <row r="22" spans="1:6" x14ac:dyDescent="0.2">
      <c r="A22">
        <v>40</v>
      </c>
      <c r="B22">
        <v>40</v>
      </c>
      <c r="C22" t="str">
        <f>VLOOKUP(B22,'Startnummern Regio'!A:C,2,0)</f>
        <v>Moritz Möllers</v>
      </c>
      <c r="D22">
        <f>VLOOKUP(B22,'Startnummern Regio'!A:C,3,0)</f>
        <v>2002</v>
      </c>
      <c r="E22" s="72">
        <v>27.949000000000002</v>
      </c>
      <c r="F22" s="72">
        <f t="shared" si="0"/>
        <v>1.9590000000000032</v>
      </c>
    </row>
    <row r="23" spans="1:6" x14ac:dyDescent="0.2">
      <c r="A23">
        <v>54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27.951000000000001</v>
      </c>
      <c r="F23" s="72">
        <f t="shared" si="0"/>
        <v>1.9610000000000021</v>
      </c>
    </row>
    <row r="24" spans="1:6" x14ac:dyDescent="0.2">
      <c r="A24">
        <v>39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27.959</v>
      </c>
      <c r="F24" s="72">
        <f t="shared" si="0"/>
        <v>1.9690000000000012</v>
      </c>
    </row>
    <row r="25" spans="1:6" x14ac:dyDescent="0.2">
      <c r="A25">
        <v>5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27.975000000000001</v>
      </c>
      <c r="F25" s="72">
        <f t="shared" si="0"/>
        <v>1.985000000000003</v>
      </c>
    </row>
    <row r="26" spans="1:6" x14ac:dyDescent="0.2">
      <c r="A26">
        <v>8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28.067</v>
      </c>
      <c r="F26" s="72">
        <f t="shared" si="0"/>
        <v>2.0770000000000017</v>
      </c>
    </row>
    <row r="27" spans="1:6" x14ac:dyDescent="0.2">
      <c r="A27">
        <v>37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28.245999999999999</v>
      </c>
      <c r="F27" s="72">
        <f t="shared" si="0"/>
        <v>2.2560000000000002</v>
      </c>
    </row>
    <row r="28" spans="1:6" x14ac:dyDescent="0.2">
      <c r="A28">
        <v>72</v>
      </c>
      <c r="B28">
        <v>47</v>
      </c>
      <c r="C28" t="str">
        <f>VLOOKUP(B28,'Startnummern Regio'!A:C,2,0)</f>
        <v>Leon Laule</v>
      </c>
      <c r="D28">
        <f>VLOOKUP(B28,'Startnummern Regio'!A:C,3,0)</f>
        <v>2002</v>
      </c>
      <c r="E28" s="72">
        <v>28.26</v>
      </c>
      <c r="F28" s="72">
        <f t="shared" si="0"/>
        <v>2.2700000000000031</v>
      </c>
    </row>
    <row r="29" spans="1:6" x14ac:dyDescent="0.2">
      <c r="A29">
        <v>87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28.277000000000001</v>
      </c>
      <c r="F29" s="72">
        <f t="shared" si="0"/>
        <v>2.2870000000000026</v>
      </c>
    </row>
    <row r="30" spans="1:6" x14ac:dyDescent="0.2">
      <c r="A30">
        <v>88</v>
      </c>
      <c r="B30">
        <v>47</v>
      </c>
      <c r="C30" t="str">
        <f>VLOOKUP(B30,'Startnummern Regio'!A:C,2,0)</f>
        <v>Leon Laule</v>
      </c>
      <c r="D30">
        <f>VLOOKUP(B30,'Startnummern Regio'!A:C,3,0)</f>
        <v>2002</v>
      </c>
      <c r="E30" s="72">
        <v>28.347999999999999</v>
      </c>
      <c r="F30" s="72">
        <f t="shared" si="0"/>
        <v>2.3580000000000005</v>
      </c>
    </row>
    <row r="31" spans="1:6" x14ac:dyDescent="0.2">
      <c r="A31">
        <v>41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28.588999999999999</v>
      </c>
      <c r="F31" s="72">
        <f t="shared" si="0"/>
        <v>2.5990000000000002</v>
      </c>
    </row>
    <row r="32" spans="1:6" x14ac:dyDescent="0.2">
      <c r="A32">
        <v>57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28.794</v>
      </c>
      <c r="F32" s="72">
        <f t="shared" si="0"/>
        <v>2.804000000000002</v>
      </c>
    </row>
    <row r="33" spans="1:6" x14ac:dyDescent="0.2">
      <c r="A33">
        <v>34</v>
      </c>
      <c r="B33">
        <v>5</v>
      </c>
      <c r="C33" t="str">
        <f>VLOOKUP(B33,'Startnummern Regio'!A:C,2,0)</f>
        <v>Hanna Höflinger</v>
      </c>
      <c r="D33">
        <f>VLOOKUP(B33,'Startnummern Regio'!A:C,3,0)</f>
        <v>2002</v>
      </c>
      <c r="E33" s="72">
        <v>28.88</v>
      </c>
      <c r="F33" s="72">
        <f t="shared" si="0"/>
        <v>2.8900000000000006</v>
      </c>
    </row>
    <row r="34" spans="1:6" x14ac:dyDescent="0.2">
      <c r="A34">
        <v>18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29.009</v>
      </c>
      <c r="F34" s="72">
        <f t="shared" si="0"/>
        <v>3.0190000000000019</v>
      </c>
    </row>
    <row r="35" spans="1:6" x14ac:dyDescent="0.2">
      <c r="A35">
        <v>25</v>
      </c>
      <c r="B35">
        <v>47</v>
      </c>
      <c r="C35" t="str">
        <f>VLOOKUP(B35,'Startnummern Regio'!A:C,2,0)</f>
        <v>Leon Laule</v>
      </c>
      <c r="D35">
        <f>VLOOKUP(B35,'Startnummern Regio'!A:C,3,0)</f>
        <v>2002</v>
      </c>
      <c r="E35" s="72">
        <v>29.06</v>
      </c>
      <c r="F35" s="72">
        <f t="shared" si="0"/>
        <v>3.0700000000000003</v>
      </c>
    </row>
    <row r="36" spans="1:6" x14ac:dyDescent="0.2">
      <c r="A36">
        <v>79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29.134</v>
      </c>
      <c r="F36" s="72">
        <f t="shared" si="0"/>
        <v>3.1440000000000019</v>
      </c>
    </row>
    <row r="37" spans="1:6" x14ac:dyDescent="0.2">
      <c r="A37">
        <v>66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29.198</v>
      </c>
      <c r="F37" s="72">
        <f t="shared" si="0"/>
        <v>3.208000000000002</v>
      </c>
    </row>
    <row r="38" spans="1:6" x14ac:dyDescent="0.2">
      <c r="A38">
        <v>44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29.388999999999999</v>
      </c>
      <c r="F38" s="72">
        <f t="shared" si="0"/>
        <v>3.3990000000000009</v>
      </c>
    </row>
    <row r="39" spans="1:6" x14ac:dyDescent="0.2">
      <c r="A39">
        <v>80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29.555</v>
      </c>
      <c r="F39" s="72">
        <f t="shared" si="0"/>
        <v>3.5650000000000013</v>
      </c>
    </row>
    <row r="40" spans="1:6" x14ac:dyDescent="0.2">
      <c r="A40">
        <v>28</v>
      </c>
      <c r="B40">
        <v>1</v>
      </c>
      <c r="C40" t="str">
        <f>VLOOKUP(B40,'Startnummern Regio'!A:C,2,0)</f>
        <v>Mika Knöll</v>
      </c>
      <c r="D40">
        <f>VLOOKUP(B40,'Startnummern Regio'!A:C,3,0)</f>
        <v>2005</v>
      </c>
      <c r="E40" s="72">
        <v>29.594999999999999</v>
      </c>
      <c r="F40" s="72">
        <f t="shared" si="0"/>
        <v>3.6050000000000004</v>
      </c>
    </row>
    <row r="41" spans="1:6" x14ac:dyDescent="0.2">
      <c r="A41">
        <v>9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29.626000000000001</v>
      </c>
      <c r="F41" s="72">
        <f t="shared" si="0"/>
        <v>3.6360000000000028</v>
      </c>
    </row>
    <row r="42" spans="1:6" x14ac:dyDescent="0.2">
      <c r="A42">
        <v>94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29.64</v>
      </c>
      <c r="F42" s="72">
        <f t="shared" si="0"/>
        <v>3.6500000000000021</v>
      </c>
    </row>
    <row r="43" spans="1:6" x14ac:dyDescent="0.2">
      <c r="A43">
        <v>65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29.678999999999998</v>
      </c>
      <c r="F43" s="72">
        <f t="shared" si="0"/>
        <v>3.6890000000000001</v>
      </c>
    </row>
    <row r="44" spans="1:6" x14ac:dyDescent="0.2">
      <c r="A44">
        <v>2</v>
      </c>
      <c r="B44">
        <v>5</v>
      </c>
      <c r="C44" t="str">
        <f>VLOOKUP(B44,'Startnummern Regio'!A:C,2,0)</f>
        <v>Hanna Höflinger</v>
      </c>
      <c r="D44">
        <f>VLOOKUP(B44,'Startnummern Regio'!A:C,3,0)</f>
        <v>2002</v>
      </c>
      <c r="E44" s="72">
        <v>29.794</v>
      </c>
      <c r="F44" s="72">
        <f t="shared" si="0"/>
        <v>3.804000000000002</v>
      </c>
    </row>
    <row r="45" spans="1:6" x14ac:dyDescent="0.2">
      <c r="A45">
        <v>77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29.795999999999999</v>
      </c>
      <c r="F45" s="72">
        <f t="shared" si="0"/>
        <v>3.8060000000000009</v>
      </c>
    </row>
    <row r="46" spans="1:6" x14ac:dyDescent="0.2">
      <c r="A46">
        <v>62</v>
      </c>
      <c r="B46">
        <v>1</v>
      </c>
      <c r="C46" t="str">
        <f>VLOOKUP(B46,'Startnummern Regio'!A:C,2,0)</f>
        <v>Mika Knöll</v>
      </c>
      <c r="D46">
        <f>VLOOKUP(B46,'Startnummern Regio'!A:C,3,0)</f>
        <v>2005</v>
      </c>
      <c r="E46" s="72">
        <v>29.853999999999999</v>
      </c>
      <c r="F46" s="72">
        <f t="shared" si="0"/>
        <v>3.8640000000000008</v>
      </c>
    </row>
    <row r="47" spans="1:6" x14ac:dyDescent="0.2">
      <c r="A47">
        <v>50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29.966999999999999</v>
      </c>
      <c r="F47" s="72">
        <f t="shared" si="0"/>
        <v>3.9770000000000003</v>
      </c>
    </row>
    <row r="48" spans="1:6" x14ac:dyDescent="0.2">
      <c r="A48">
        <v>19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30.379000000000001</v>
      </c>
      <c r="F48" s="72">
        <f t="shared" si="0"/>
        <v>4.3890000000000029</v>
      </c>
    </row>
    <row r="49" spans="1:6" x14ac:dyDescent="0.2">
      <c r="A49">
        <v>35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30.449000000000002</v>
      </c>
      <c r="F49" s="72">
        <f t="shared" si="0"/>
        <v>4.4590000000000032</v>
      </c>
    </row>
    <row r="50" spans="1:6" x14ac:dyDescent="0.2">
      <c r="A50">
        <v>64</v>
      </c>
      <c r="B50">
        <v>14</v>
      </c>
      <c r="C50" t="str">
        <f>VLOOKUP(B50,'Startnummern Regio'!A:C,2,0)</f>
        <v>Patrick Bolle</v>
      </c>
      <c r="D50">
        <f>VLOOKUP(B50,'Startnummern Regio'!A:C,3,0)</f>
        <v>2005</v>
      </c>
      <c r="E50" s="72">
        <v>30.821000000000002</v>
      </c>
      <c r="F50" s="72">
        <f t="shared" si="0"/>
        <v>4.8310000000000031</v>
      </c>
    </row>
    <row r="51" spans="1:6" x14ac:dyDescent="0.2">
      <c r="A51">
        <v>51</v>
      </c>
      <c r="B51">
        <v>6</v>
      </c>
      <c r="C51" t="str">
        <f>VLOOKUP(B51,'Startnummern Regio'!A:C,2,0)</f>
        <v>Anna Seger</v>
      </c>
      <c r="D51">
        <f>VLOOKUP(B51,'Startnummern Regio'!A:C,3,0)</f>
        <v>2003</v>
      </c>
      <c r="E51" s="72">
        <v>30.911000000000001</v>
      </c>
      <c r="F51" s="72">
        <f t="shared" si="0"/>
        <v>4.9210000000000029</v>
      </c>
    </row>
    <row r="52" spans="1:6" x14ac:dyDescent="0.2">
      <c r="A52">
        <v>14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30.928000000000001</v>
      </c>
      <c r="F52" s="72">
        <f t="shared" si="0"/>
        <v>4.9380000000000024</v>
      </c>
    </row>
    <row r="53" spans="1:6" x14ac:dyDescent="0.2">
      <c r="A53">
        <v>93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30.963999999999999</v>
      </c>
      <c r="F53" s="72">
        <f t="shared" si="0"/>
        <v>4.9740000000000002</v>
      </c>
    </row>
    <row r="54" spans="1:6" x14ac:dyDescent="0.2">
      <c r="A54">
        <v>12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30.992999999999999</v>
      </c>
      <c r="F54" s="72">
        <f t="shared" si="0"/>
        <v>5.0030000000000001</v>
      </c>
    </row>
    <row r="55" spans="1:6" x14ac:dyDescent="0.2">
      <c r="A55">
        <v>3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31.103999999999999</v>
      </c>
      <c r="F55" s="72">
        <f t="shared" si="0"/>
        <v>5.1140000000000008</v>
      </c>
    </row>
    <row r="56" spans="1:6" x14ac:dyDescent="0.2">
      <c r="A56">
        <v>89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31.288</v>
      </c>
      <c r="F56" s="72">
        <f t="shared" si="0"/>
        <v>5.2980000000000018</v>
      </c>
    </row>
    <row r="57" spans="1:6" x14ac:dyDescent="0.2">
      <c r="A57">
        <v>92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31.658999999999999</v>
      </c>
      <c r="F57" s="72">
        <f t="shared" si="0"/>
        <v>5.6690000000000005</v>
      </c>
    </row>
    <row r="58" spans="1:6" x14ac:dyDescent="0.2">
      <c r="A58">
        <v>74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31.843</v>
      </c>
      <c r="F58" s="72">
        <f t="shared" si="0"/>
        <v>5.8530000000000015</v>
      </c>
    </row>
    <row r="59" spans="1:6" x14ac:dyDescent="0.2">
      <c r="A59">
        <v>30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32.005000000000003</v>
      </c>
      <c r="F59" s="72">
        <f t="shared" si="0"/>
        <v>6.0150000000000041</v>
      </c>
    </row>
    <row r="60" spans="1:6" x14ac:dyDescent="0.2">
      <c r="A60">
        <v>13</v>
      </c>
      <c r="B60">
        <v>2</v>
      </c>
      <c r="C60" t="str">
        <f>VLOOKUP(B60,'Startnummern Regio'!A:C,2,0)</f>
        <v>Robin Holz</v>
      </c>
      <c r="D60">
        <f>VLOOKUP(B60,'Startnummern Regio'!A:C,3,0)</f>
        <v>2005</v>
      </c>
      <c r="E60" s="72">
        <v>32.109000000000002</v>
      </c>
      <c r="F60" s="72">
        <f t="shared" si="0"/>
        <v>6.1190000000000033</v>
      </c>
    </row>
    <row r="61" spans="1:6" x14ac:dyDescent="0.2">
      <c r="A61">
        <v>46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32.255000000000003</v>
      </c>
      <c r="F61" s="72">
        <f t="shared" si="0"/>
        <v>6.2650000000000041</v>
      </c>
    </row>
    <row r="62" spans="1:6" x14ac:dyDescent="0.2">
      <c r="A62">
        <v>63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32.427999999999997</v>
      </c>
      <c r="F62" s="72">
        <f t="shared" si="0"/>
        <v>6.4379999999999988</v>
      </c>
    </row>
    <row r="63" spans="1:6" x14ac:dyDescent="0.2">
      <c r="A63">
        <v>15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32.545999999999999</v>
      </c>
      <c r="F63" s="72">
        <f t="shared" si="0"/>
        <v>6.5560000000000009</v>
      </c>
    </row>
    <row r="64" spans="1:6" x14ac:dyDescent="0.2">
      <c r="A64">
        <v>59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32.884</v>
      </c>
      <c r="F64" s="72">
        <f t="shared" si="0"/>
        <v>6.8940000000000019</v>
      </c>
    </row>
    <row r="65" spans="1:6" x14ac:dyDescent="0.2">
      <c r="A65">
        <v>85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33.247999999999998</v>
      </c>
      <c r="F65" s="72">
        <f t="shared" si="0"/>
        <v>7.2579999999999991</v>
      </c>
    </row>
    <row r="66" spans="1:6" x14ac:dyDescent="0.2">
      <c r="A66">
        <v>32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33.616999999999997</v>
      </c>
      <c r="F66" s="72">
        <f t="shared" si="0"/>
        <v>7.6269999999999989</v>
      </c>
    </row>
    <row r="67" spans="1:6" x14ac:dyDescent="0.2">
      <c r="A67">
        <v>42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33.76</v>
      </c>
      <c r="F67" s="72">
        <f t="shared" si="0"/>
        <v>7.77</v>
      </c>
    </row>
    <row r="68" spans="1:6" x14ac:dyDescent="0.2">
      <c r="A68">
        <v>58</v>
      </c>
      <c r="B68">
        <v>48</v>
      </c>
      <c r="C68" t="str">
        <f>VLOOKUP(B68,'Startnummern Regio'!A:C,2,0)</f>
        <v>Samuel Laule</v>
      </c>
      <c r="D68">
        <f>VLOOKUP(B68,'Startnummern Regio'!A:C,3,0)</f>
        <v>2007</v>
      </c>
      <c r="E68" s="72">
        <v>33.978999999999999</v>
      </c>
      <c r="F68" s="72">
        <f t="shared" ref="F68:F90" si="1">E68-$E$2</f>
        <v>7.9890000000000008</v>
      </c>
    </row>
    <row r="69" spans="1:6" x14ac:dyDescent="0.2">
      <c r="A69">
        <v>26</v>
      </c>
      <c r="B69">
        <v>48</v>
      </c>
      <c r="C69" t="str">
        <f>VLOOKUP(B69,'Startnummern Regio'!A:C,2,0)</f>
        <v>Samuel Laule</v>
      </c>
      <c r="D69">
        <f>VLOOKUP(B69,'Startnummern Regio'!A:C,3,0)</f>
        <v>2007</v>
      </c>
      <c r="E69" s="72">
        <v>33.982999999999997</v>
      </c>
      <c r="F69" s="72">
        <f t="shared" si="1"/>
        <v>7.9929999999999986</v>
      </c>
    </row>
    <row r="70" spans="1:6" x14ac:dyDescent="0.2">
      <c r="A70">
        <v>49</v>
      </c>
      <c r="B70">
        <v>11</v>
      </c>
      <c r="C70" t="str">
        <f>VLOOKUP(B70,'Startnummern Regio'!A:C,2,0)</f>
        <v>Finja Mangler</v>
      </c>
      <c r="D70">
        <f>VLOOKUP(B70,'Startnummern Regio'!A:C,3,0)</f>
        <v>2006</v>
      </c>
      <c r="E70" s="72">
        <v>33.997999999999998</v>
      </c>
      <c r="F70" s="72">
        <f t="shared" si="1"/>
        <v>8.0079999999999991</v>
      </c>
    </row>
    <row r="71" spans="1:6" x14ac:dyDescent="0.2">
      <c r="A71">
        <v>71</v>
      </c>
      <c r="B71">
        <v>48</v>
      </c>
      <c r="C71" t="str">
        <f>VLOOKUP(B71,'Startnummern Regio'!A:C,2,0)</f>
        <v>Samuel Laule</v>
      </c>
      <c r="D71">
        <f>VLOOKUP(B71,'Startnummern Regio'!A:C,3,0)</f>
        <v>2007</v>
      </c>
      <c r="E71" s="72">
        <v>34.052999999999997</v>
      </c>
      <c r="F71" s="72">
        <f t="shared" si="1"/>
        <v>8.0629999999999988</v>
      </c>
    </row>
    <row r="72" spans="1:6" x14ac:dyDescent="0.2">
      <c r="A72">
        <v>10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34.395000000000003</v>
      </c>
      <c r="F72" s="72">
        <f t="shared" si="1"/>
        <v>8.4050000000000047</v>
      </c>
    </row>
    <row r="73" spans="1:6" x14ac:dyDescent="0.2">
      <c r="A73">
        <v>76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34.414999999999999</v>
      </c>
      <c r="F73" s="72">
        <f t="shared" si="1"/>
        <v>8.4250000000000007</v>
      </c>
    </row>
    <row r="74" spans="1:6" x14ac:dyDescent="0.2">
      <c r="A74">
        <v>60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34.886000000000003</v>
      </c>
      <c r="F74" s="72">
        <f t="shared" si="1"/>
        <v>8.8960000000000043</v>
      </c>
    </row>
    <row r="75" spans="1:6" x14ac:dyDescent="0.2">
      <c r="A75">
        <v>91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2">
        <v>34.936</v>
      </c>
      <c r="F75" s="72">
        <f t="shared" si="1"/>
        <v>8.9460000000000015</v>
      </c>
    </row>
    <row r="76" spans="1:6" x14ac:dyDescent="0.2">
      <c r="A76">
        <v>90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2">
        <v>35.305</v>
      </c>
      <c r="F76" s="72">
        <f t="shared" si="1"/>
        <v>9.3150000000000013</v>
      </c>
    </row>
    <row r="77" spans="1:6" x14ac:dyDescent="0.2">
      <c r="A77">
        <v>75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2">
        <v>35.738999999999997</v>
      </c>
      <c r="F77" s="72">
        <f t="shared" si="1"/>
        <v>9.7489999999999988</v>
      </c>
    </row>
    <row r="78" spans="1:6" x14ac:dyDescent="0.2">
      <c r="A78">
        <v>48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2">
        <v>36.182000000000002</v>
      </c>
      <c r="F78" s="72">
        <f t="shared" si="1"/>
        <v>10.192000000000004</v>
      </c>
    </row>
    <row r="79" spans="1:6" x14ac:dyDescent="0.2">
      <c r="A79">
        <v>31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2">
        <v>36.470999999999997</v>
      </c>
      <c r="F79" s="72">
        <f t="shared" si="1"/>
        <v>10.480999999999998</v>
      </c>
    </row>
    <row r="80" spans="1:6" x14ac:dyDescent="0.2">
      <c r="A80">
        <v>17</v>
      </c>
      <c r="B80">
        <v>52</v>
      </c>
      <c r="C80" t="str">
        <f>VLOOKUP(B80,'Startnummern Regio'!A:C,2,0)</f>
        <v>Maja Schilling</v>
      </c>
      <c r="D80">
        <f>VLOOKUP(B80,'Startnummern Regio'!A:C,3,0)</f>
        <v>2006</v>
      </c>
      <c r="E80" s="72">
        <v>37.515999999999998</v>
      </c>
      <c r="F80" s="72">
        <f t="shared" si="1"/>
        <v>11.526</v>
      </c>
    </row>
    <row r="81" spans="1:6" x14ac:dyDescent="0.2">
      <c r="A81">
        <v>61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37.685000000000002</v>
      </c>
      <c r="F81" s="72">
        <f t="shared" si="1"/>
        <v>11.695000000000004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37.832999999999998</v>
      </c>
      <c r="F82" s="72">
        <f t="shared" si="1"/>
        <v>11.843</v>
      </c>
    </row>
    <row r="83" spans="1:6" x14ac:dyDescent="0.2">
      <c r="A83">
        <v>33</v>
      </c>
      <c r="B83">
        <v>12</v>
      </c>
      <c r="C83" t="str">
        <f>VLOOKUP(B83,'Startnummern Regio'!A:C,2,0)</f>
        <v>Nele Büssing</v>
      </c>
      <c r="D83">
        <f>VLOOKUP(B83,'Startnummern Regio'!A:C,3,0)</f>
        <v>2006</v>
      </c>
      <c r="E83" s="72">
        <v>37.901000000000003</v>
      </c>
      <c r="F83" s="72">
        <f t="shared" si="1"/>
        <v>11.911000000000005</v>
      </c>
    </row>
    <row r="84" spans="1:6" x14ac:dyDescent="0.2">
      <c r="A84">
        <v>16</v>
      </c>
      <c r="B84">
        <v>12</v>
      </c>
      <c r="C84" t="str">
        <f>VLOOKUP(B84,'Startnummern Regio'!A:C,2,0)</f>
        <v>Nele Büssing</v>
      </c>
      <c r="D84">
        <f>VLOOKUP(B84,'Startnummern Regio'!A:C,3,0)</f>
        <v>2006</v>
      </c>
      <c r="E84" s="72">
        <v>38.506</v>
      </c>
      <c r="F84" s="72">
        <f t="shared" si="1"/>
        <v>12.516000000000002</v>
      </c>
    </row>
    <row r="85" spans="1:6" x14ac:dyDescent="0.2">
      <c r="A85">
        <v>84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2">
        <v>39.226999999999997</v>
      </c>
      <c r="F85" s="72">
        <f t="shared" si="1"/>
        <v>13.236999999999998</v>
      </c>
    </row>
    <row r="86" spans="1:6" x14ac:dyDescent="0.2">
      <c r="A86">
        <v>43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39.509</v>
      </c>
      <c r="F86" s="72">
        <f t="shared" si="1"/>
        <v>13.519000000000002</v>
      </c>
    </row>
    <row r="87" spans="1:6" x14ac:dyDescent="0.2">
      <c r="A87">
        <v>27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2">
        <v>39.668999999999997</v>
      </c>
      <c r="F87" s="72">
        <f t="shared" si="1"/>
        <v>13.678999999999998</v>
      </c>
    </row>
    <row r="88" spans="1:6" x14ac:dyDescent="0.2">
      <c r="A88">
        <v>11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2">
        <v>39.945999999999998</v>
      </c>
      <c r="F88" s="72">
        <f t="shared" si="1"/>
        <v>13.956</v>
      </c>
    </row>
    <row r="89" spans="1:6" x14ac:dyDescent="0.2">
      <c r="A89">
        <v>73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2">
        <v>40.183999999999997</v>
      </c>
      <c r="F89" s="72">
        <f t="shared" si="1"/>
        <v>14.193999999999999</v>
      </c>
    </row>
    <row r="90" spans="1:6" x14ac:dyDescent="0.2">
      <c r="A90">
        <v>56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2">
        <v>40.445999999999998</v>
      </c>
      <c r="F90" s="72">
        <f t="shared" si="1"/>
        <v>14.456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90"/>
  <sheetViews>
    <sheetView workbookViewId="0">
      <selection activeCell="A91" sqref="A91:XFD91"/>
    </sheetView>
  </sheetViews>
  <sheetFormatPr baseColWidth="10" defaultRowHeight="15" x14ac:dyDescent="0.2"/>
  <cols>
    <col min="3" max="3" width="13" bestFit="1" customWidth="1"/>
    <col min="5" max="6" width="10.83203125" style="75"/>
  </cols>
  <sheetData>
    <row r="1" spans="1:6" x14ac:dyDescent="0.2">
      <c r="A1" t="s">
        <v>0</v>
      </c>
      <c r="B1" t="s">
        <v>1</v>
      </c>
      <c r="C1" t="s">
        <v>4</v>
      </c>
      <c r="D1" t="s">
        <v>126</v>
      </c>
      <c r="E1" s="75" t="s">
        <v>2</v>
      </c>
    </row>
    <row r="2" spans="1:6" x14ac:dyDescent="0.2">
      <c r="A2">
        <v>68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5">
        <v>6.38</v>
      </c>
    </row>
    <row r="3" spans="1:6" x14ac:dyDescent="0.2">
      <c r="A3">
        <v>99</v>
      </c>
      <c r="B3">
        <v>40</v>
      </c>
      <c r="C3" t="str">
        <f>VLOOKUP(B3,'Startnummern Regio'!A:C,2,0)</f>
        <v>Moritz Möllers</v>
      </c>
      <c r="D3">
        <f>VLOOKUP(B3,'Startnummern Regio'!A:C,3,0)</f>
        <v>2002</v>
      </c>
      <c r="E3" s="75">
        <v>6.3849999999999998</v>
      </c>
      <c r="F3" s="75">
        <f>E3-$E$2</f>
        <v>4.9999999999998934E-3</v>
      </c>
    </row>
    <row r="4" spans="1:6" x14ac:dyDescent="0.2">
      <c r="A4">
        <v>83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5">
        <v>6.4080000000000004</v>
      </c>
      <c r="F4" s="75">
        <f t="shared" ref="F4:F67" si="0">E4-$E$2</f>
        <v>2.8000000000000469E-2</v>
      </c>
    </row>
    <row r="5" spans="1:6" x14ac:dyDescent="0.2">
      <c r="A5">
        <v>52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5">
        <v>6.4340000000000002</v>
      </c>
      <c r="F5" s="75">
        <f t="shared" si="0"/>
        <v>5.400000000000027E-2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5">
        <v>6.4809999999999999</v>
      </c>
      <c r="F6" s="75">
        <f t="shared" si="0"/>
        <v>0.10099999999999998</v>
      </c>
    </row>
    <row r="7" spans="1:6" x14ac:dyDescent="0.2">
      <c r="A7">
        <v>48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5">
        <v>6.4880000000000004</v>
      </c>
      <c r="F7" s="75">
        <f t="shared" si="0"/>
        <v>0.10800000000000054</v>
      </c>
    </row>
    <row r="8" spans="1:6" x14ac:dyDescent="0.2">
      <c r="A8">
        <v>72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5">
        <v>6.4969999999999999</v>
      </c>
      <c r="F8" s="75">
        <f t="shared" si="0"/>
        <v>0.11699999999999999</v>
      </c>
    </row>
    <row r="9" spans="1:6" x14ac:dyDescent="0.2">
      <c r="A9">
        <v>18</v>
      </c>
      <c r="B9">
        <v>47</v>
      </c>
      <c r="C9" t="str">
        <f>VLOOKUP(B9,'Startnummern Regio'!A:C,2,0)</f>
        <v>Leon Laule</v>
      </c>
      <c r="D9">
        <f>VLOOKUP(B9,'Startnummern Regio'!A:C,3,0)</f>
        <v>2002</v>
      </c>
      <c r="E9" s="75">
        <v>6.5110000000000001</v>
      </c>
      <c r="F9" s="75">
        <f t="shared" si="0"/>
        <v>0.13100000000000023</v>
      </c>
    </row>
    <row r="10" spans="1:6" x14ac:dyDescent="0.2">
      <c r="A10">
        <v>32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5">
        <v>6.5149999999999997</v>
      </c>
      <c r="F10" s="75">
        <f t="shared" si="0"/>
        <v>0.13499999999999979</v>
      </c>
    </row>
    <row r="11" spans="1:6" x14ac:dyDescent="0.2">
      <c r="A11">
        <v>33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5">
        <v>6.5179999999999998</v>
      </c>
      <c r="F11" s="75">
        <f t="shared" si="0"/>
        <v>0.1379999999999999</v>
      </c>
    </row>
    <row r="12" spans="1:6" x14ac:dyDescent="0.2">
      <c r="A12">
        <v>20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5">
        <v>6.5350000000000001</v>
      </c>
      <c r="F12" s="75">
        <f t="shared" si="0"/>
        <v>0.15500000000000025</v>
      </c>
    </row>
    <row r="13" spans="1:6" x14ac:dyDescent="0.2">
      <c r="A13">
        <v>16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5">
        <v>6.5679999999999996</v>
      </c>
      <c r="F13" s="75">
        <f t="shared" si="0"/>
        <v>0.18799999999999972</v>
      </c>
    </row>
    <row r="14" spans="1:6" x14ac:dyDescent="0.2">
      <c r="A14">
        <v>94</v>
      </c>
      <c r="B14">
        <v>31</v>
      </c>
      <c r="C14" t="str">
        <f>VLOOKUP(B14,'Startnummern Regio'!A:C,2,0)</f>
        <v>Lisa Froese</v>
      </c>
      <c r="D14">
        <f>VLOOKUP(B14,'Startnummern Regio'!A:C,3,0)</f>
        <v>2001</v>
      </c>
      <c r="E14" s="75">
        <v>6.5679999999999996</v>
      </c>
      <c r="F14" s="75">
        <f t="shared" si="0"/>
        <v>0.18799999999999972</v>
      </c>
    </row>
    <row r="15" spans="1:6" x14ac:dyDescent="0.2">
      <c r="A15">
        <v>69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5">
        <v>6.5789999999999997</v>
      </c>
      <c r="F15" s="75">
        <f t="shared" si="0"/>
        <v>0.19899999999999984</v>
      </c>
    </row>
    <row r="16" spans="1:6" x14ac:dyDescent="0.2">
      <c r="A16">
        <v>98</v>
      </c>
      <c r="B16">
        <v>47</v>
      </c>
      <c r="C16" t="str">
        <f>VLOOKUP(B16,'Startnummern Regio'!A:C,2,0)</f>
        <v>Leon Laule</v>
      </c>
      <c r="D16">
        <f>VLOOKUP(B16,'Startnummern Regio'!A:C,3,0)</f>
        <v>2002</v>
      </c>
      <c r="E16" s="75">
        <v>6.5890000000000004</v>
      </c>
      <c r="F16" s="75">
        <f t="shared" si="0"/>
        <v>0.20900000000000052</v>
      </c>
    </row>
    <row r="17" spans="1:6" x14ac:dyDescent="0.2">
      <c r="A17">
        <v>97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5">
        <v>6.5970000000000004</v>
      </c>
      <c r="F17" s="75">
        <f t="shared" si="0"/>
        <v>0.21700000000000053</v>
      </c>
    </row>
    <row r="18" spans="1:6" x14ac:dyDescent="0.2">
      <c r="A18">
        <v>17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5">
        <v>6.5990000000000002</v>
      </c>
      <c r="F18" s="75">
        <f t="shared" si="0"/>
        <v>0.21900000000000031</v>
      </c>
    </row>
    <row r="19" spans="1:6" x14ac:dyDescent="0.2">
      <c r="A19">
        <v>40</v>
      </c>
      <c r="B19">
        <v>8</v>
      </c>
      <c r="C19" t="str">
        <f>VLOOKUP(B19,'Startnummern Regio'!A:C,2,0)</f>
        <v>Chiara Horning</v>
      </c>
      <c r="D19">
        <f>VLOOKUP(B19,'Startnummern Regio'!A:C,3,0)</f>
        <v>2000</v>
      </c>
      <c r="E19" s="75">
        <v>6.6180000000000003</v>
      </c>
      <c r="F19" s="75">
        <f t="shared" si="0"/>
        <v>0.23800000000000043</v>
      </c>
    </row>
    <row r="20" spans="1:6" x14ac:dyDescent="0.2">
      <c r="A20">
        <v>85</v>
      </c>
      <c r="B20">
        <v>47</v>
      </c>
      <c r="C20" t="str">
        <f>VLOOKUP(B20,'Startnummern Regio'!A:C,2,0)</f>
        <v>Leon Laule</v>
      </c>
      <c r="D20">
        <f>VLOOKUP(B20,'Startnummern Regio'!A:C,3,0)</f>
        <v>2002</v>
      </c>
      <c r="E20" s="75">
        <v>6.6360000000000001</v>
      </c>
      <c r="F20" s="75">
        <f t="shared" si="0"/>
        <v>0.25600000000000023</v>
      </c>
    </row>
    <row r="21" spans="1:6" x14ac:dyDescent="0.2">
      <c r="A21">
        <v>74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5">
        <v>6.6459999999999999</v>
      </c>
      <c r="F21" s="75">
        <f t="shared" si="0"/>
        <v>0.26600000000000001</v>
      </c>
    </row>
    <row r="22" spans="1:6" x14ac:dyDescent="0.2">
      <c r="A22">
        <v>15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5">
        <v>6.6609999999999996</v>
      </c>
      <c r="F22" s="75">
        <f t="shared" si="0"/>
        <v>0.28099999999999969</v>
      </c>
    </row>
    <row r="23" spans="1:6" x14ac:dyDescent="0.2">
      <c r="A23">
        <v>67</v>
      </c>
      <c r="B23">
        <v>47</v>
      </c>
      <c r="C23" t="str">
        <f>VLOOKUP(B23,'Startnummern Regio'!A:C,2,0)</f>
        <v>Leon Laule</v>
      </c>
      <c r="D23">
        <f>VLOOKUP(B23,'Startnummern Regio'!A:C,3,0)</f>
        <v>2002</v>
      </c>
      <c r="E23" s="75">
        <v>6.665</v>
      </c>
      <c r="F23" s="75">
        <f t="shared" si="0"/>
        <v>0.28500000000000014</v>
      </c>
    </row>
    <row r="24" spans="1:6" x14ac:dyDescent="0.2">
      <c r="A24">
        <v>31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5">
        <v>6.68</v>
      </c>
      <c r="F24" s="75">
        <f t="shared" si="0"/>
        <v>0.29999999999999982</v>
      </c>
    </row>
    <row r="25" spans="1:6" x14ac:dyDescent="0.2">
      <c r="A25">
        <v>53</v>
      </c>
      <c r="B25">
        <v>47</v>
      </c>
      <c r="C25" t="str">
        <f>VLOOKUP(B25,'Startnummern Regio'!A:C,2,0)</f>
        <v>Leon Laule</v>
      </c>
      <c r="D25">
        <f>VLOOKUP(B25,'Startnummern Regio'!A:C,3,0)</f>
        <v>2002</v>
      </c>
      <c r="E25" s="75">
        <v>6.6879999999999997</v>
      </c>
      <c r="F25" s="75">
        <f t="shared" si="0"/>
        <v>0.30799999999999983</v>
      </c>
    </row>
    <row r="26" spans="1:6" x14ac:dyDescent="0.2">
      <c r="A26">
        <v>19</v>
      </c>
      <c r="B26">
        <v>8</v>
      </c>
      <c r="C26" t="str">
        <f>VLOOKUP(B26,'Startnummern Regio'!A:C,2,0)</f>
        <v>Chiara Horning</v>
      </c>
      <c r="D26">
        <f>VLOOKUP(B26,'Startnummern Regio'!A:C,3,0)</f>
        <v>2000</v>
      </c>
      <c r="E26" s="75">
        <v>6.702</v>
      </c>
      <c r="F26" s="75">
        <f t="shared" si="0"/>
        <v>0.32200000000000006</v>
      </c>
    </row>
    <row r="27" spans="1:6" x14ac:dyDescent="0.2">
      <c r="A27">
        <v>70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5">
        <v>6.7210000000000001</v>
      </c>
      <c r="F27" s="75">
        <f t="shared" si="0"/>
        <v>0.34100000000000019</v>
      </c>
    </row>
    <row r="28" spans="1:6" x14ac:dyDescent="0.2">
      <c r="A28">
        <v>95</v>
      </c>
      <c r="B28">
        <v>8</v>
      </c>
      <c r="C28" t="str">
        <f>VLOOKUP(B28,'Startnummern Regio'!A:C,2,0)</f>
        <v>Chiara Horning</v>
      </c>
      <c r="D28">
        <f>VLOOKUP(B28,'Startnummern Regio'!A:C,3,0)</f>
        <v>2000</v>
      </c>
      <c r="E28" s="75">
        <v>6.7629999999999999</v>
      </c>
      <c r="F28" s="75">
        <f t="shared" si="0"/>
        <v>0.38300000000000001</v>
      </c>
    </row>
    <row r="29" spans="1:6" x14ac:dyDescent="0.2">
      <c r="A29">
        <v>9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 s="75">
        <v>6.7690000000000001</v>
      </c>
      <c r="F29" s="75">
        <f t="shared" si="0"/>
        <v>0.38900000000000023</v>
      </c>
    </row>
    <row r="30" spans="1:6" x14ac:dyDescent="0.2">
      <c r="A30">
        <v>30</v>
      </c>
      <c r="B30">
        <v>6</v>
      </c>
      <c r="C30" t="str">
        <f>VLOOKUP(B30,'Startnummern Regio'!A:C,2,0)</f>
        <v>Anna Seger</v>
      </c>
      <c r="D30">
        <f>VLOOKUP(B30,'Startnummern Regio'!A:C,3,0)</f>
        <v>2003</v>
      </c>
      <c r="E30" s="75">
        <v>6.7789999999999999</v>
      </c>
      <c r="F30" s="75">
        <f t="shared" si="0"/>
        <v>0.39900000000000002</v>
      </c>
    </row>
    <row r="31" spans="1:6" x14ac:dyDescent="0.2">
      <c r="A31">
        <v>14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5">
        <v>6.7839999999999998</v>
      </c>
      <c r="F31" s="75">
        <f t="shared" si="0"/>
        <v>0.40399999999999991</v>
      </c>
    </row>
    <row r="32" spans="1:6" x14ac:dyDescent="0.2">
      <c r="A32">
        <v>21</v>
      </c>
      <c r="B32">
        <v>27</v>
      </c>
      <c r="C32" t="str">
        <f>VLOOKUP(B32,'Startnummern Regio'!A:C,2,0)</f>
        <v>Lavinia Horning</v>
      </c>
      <c r="D32">
        <f>VLOOKUP(B32,'Startnummern Regio'!A:C,3,0)</f>
        <v>2002</v>
      </c>
      <c r="E32" s="75">
        <v>6.7839999999999998</v>
      </c>
      <c r="F32" s="75">
        <f t="shared" si="0"/>
        <v>0.40399999999999991</v>
      </c>
    </row>
    <row r="33" spans="1:6" x14ac:dyDescent="0.2">
      <c r="A33">
        <v>42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 s="75">
        <v>6.79</v>
      </c>
      <c r="F33" s="75">
        <f t="shared" si="0"/>
        <v>0.41000000000000014</v>
      </c>
    </row>
    <row r="34" spans="1:6" x14ac:dyDescent="0.2">
      <c r="A34">
        <v>73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5">
        <v>6.7919999999999998</v>
      </c>
      <c r="F34" s="75">
        <f t="shared" si="0"/>
        <v>0.41199999999999992</v>
      </c>
    </row>
    <row r="35" spans="1:6" x14ac:dyDescent="0.2">
      <c r="A35">
        <v>7</v>
      </c>
      <c r="B35">
        <v>14</v>
      </c>
      <c r="C35" t="str">
        <f>VLOOKUP(B35,'Startnummern Regio'!A:C,2,0)</f>
        <v>Patrick Bolle</v>
      </c>
      <c r="D35">
        <f>VLOOKUP(B35,'Startnummern Regio'!A:C,3,0)</f>
        <v>2005</v>
      </c>
      <c r="E35" s="75">
        <v>6.8049999999999997</v>
      </c>
      <c r="F35" s="75">
        <f t="shared" si="0"/>
        <v>0.42499999999999982</v>
      </c>
    </row>
    <row r="36" spans="1:6" x14ac:dyDescent="0.2">
      <c r="A36">
        <v>87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5">
        <v>6.8170000000000002</v>
      </c>
      <c r="F36" s="75">
        <f t="shared" si="0"/>
        <v>0.43700000000000028</v>
      </c>
    </row>
    <row r="37" spans="1:6" x14ac:dyDescent="0.2">
      <c r="A37">
        <v>5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5">
        <v>6.8230000000000004</v>
      </c>
      <c r="F37" s="75">
        <f t="shared" si="0"/>
        <v>0.4430000000000005</v>
      </c>
    </row>
    <row r="38" spans="1:6" x14ac:dyDescent="0.2">
      <c r="A38">
        <v>93</v>
      </c>
      <c r="B38">
        <v>27</v>
      </c>
      <c r="C38" t="str">
        <f>VLOOKUP(B38,'Startnummern Regio'!A:C,2,0)</f>
        <v>Lavinia Horning</v>
      </c>
      <c r="D38">
        <f>VLOOKUP(B38,'Startnummern Regio'!A:C,3,0)</f>
        <v>2002</v>
      </c>
      <c r="E38" s="75">
        <v>6.8310000000000004</v>
      </c>
      <c r="F38" s="75">
        <f t="shared" si="0"/>
        <v>0.45100000000000051</v>
      </c>
    </row>
    <row r="39" spans="1:6" x14ac:dyDescent="0.2">
      <c r="A39">
        <v>103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5">
        <v>6.8360000000000003</v>
      </c>
      <c r="F39" s="75">
        <f t="shared" si="0"/>
        <v>0.45600000000000041</v>
      </c>
    </row>
    <row r="40" spans="1:6" x14ac:dyDescent="0.2">
      <c r="A40">
        <v>46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5">
        <v>6.8440000000000003</v>
      </c>
      <c r="F40" s="75">
        <f t="shared" si="0"/>
        <v>0.46400000000000041</v>
      </c>
    </row>
    <row r="41" spans="1:6" x14ac:dyDescent="0.2">
      <c r="A41">
        <v>43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5">
        <v>6.8680000000000003</v>
      </c>
      <c r="F41" s="75">
        <f t="shared" si="0"/>
        <v>0.48800000000000043</v>
      </c>
    </row>
    <row r="42" spans="1:6" x14ac:dyDescent="0.2">
      <c r="A42">
        <v>104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 s="75">
        <v>6.8730000000000002</v>
      </c>
      <c r="F42" s="75">
        <f t="shared" si="0"/>
        <v>0.49300000000000033</v>
      </c>
    </row>
    <row r="43" spans="1:6" x14ac:dyDescent="0.2">
      <c r="A43">
        <v>47</v>
      </c>
      <c r="B43">
        <v>5</v>
      </c>
      <c r="C43" t="str">
        <f>VLOOKUP(B43,'Startnummern Regio'!A:C,2,0)</f>
        <v>Hanna Höflinger</v>
      </c>
      <c r="D43">
        <f>VLOOKUP(B43,'Startnummern Regio'!A:C,3,0)</f>
        <v>2002</v>
      </c>
      <c r="E43" s="75">
        <v>6.8849999999999998</v>
      </c>
      <c r="F43" s="75">
        <f t="shared" si="0"/>
        <v>0.50499999999999989</v>
      </c>
    </row>
    <row r="44" spans="1:6" x14ac:dyDescent="0.2">
      <c r="A44">
        <v>10</v>
      </c>
      <c r="B44">
        <v>48</v>
      </c>
      <c r="C44" t="str">
        <f>VLOOKUP(B44,'Startnummern Regio'!A:C,2,0)</f>
        <v>Samuel Laule</v>
      </c>
      <c r="D44">
        <f>VLOOKUP(B44,'Startnummern Regio'!A:C,3,0)</f>
        <v>2007</v>
      </c>
      <c r="E44" s="75">
        <v>6.907</v>
      </c>
      <c r="F44" s="75">
        <f t="shared" si="0"/>
        <v>0.52700000000000014</v>
      </c>
    </row>
    <row r="45" spans="1:6" x14ac:dyDescent="0.2">
      <c r="A45">
        <v>13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5">
        <v>6.907</v>
      </c>
      <c r="F45" s="75">
        <f t="shared" si="0"/>
        <v>0.52700000000000014</v>
      </c>
    </row>
    <row r="46" spans="1:6" x14ac:dyDescent="0.2">
      <c r="A46">
        <v>29</v>
      </c>
      <c r="B46">
        <v>48</v>
      </c>
      <c r="C46" t="str">
        <f>VLOOKUP(B46,'Startnummern Regio'!A:C,2,0)</f>
        <v>Samuel Laule</v>
      </c>
      <c r="D46">
        <f>VLOOKUP(B46,'Startnummern Regio'!A:C,3,0)</f>
        <v>2007</v>
      </c>
      <c r="E46" s="75">
        <v>6.9169999999999998</v>
      </c>
      <c r="F46" s="75">
        <f t="shared" si="0"/>
        <v>0.53699999999999992</v>
      </c>
    </row>
    <row r="47" spans="1:6" x14ac:dyDescent="0.2">
      <c r="A47">
        <v>86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5">
        <v>6.9169999999999998</v>
      </c>
      <c r="F47" s="75">
        <f t="shared" si="0"/>
        <v>0.53699999999999992</v>
      </c>
    </row>
    <row r="48" spans="1:6" x14ac:dyDescent="0.2">
      <c r="A48">
        <v>71</v>
      </c>
      <c r="B48">
        <v>27</v>
      </c>
      <c r="C48" t="str">
        <f>VLOOKUP(B48,'Startnummern Regio'!A:C,2,0)</f>
        <v>Lavinia Horning</v>
      </c>
      <c r="D48">
        <f>VLOOKUP(B48,'Startnummern Regio'!A:C,3,0)</f>
        <v>2002</v>
      </c>
      <c r="E48" s="75">
        <v>6.9240000000000004</v>
      </c>
      <c r="F48" s="75">
        <f t="shared" si="0"/>
        <v>0.54400000000000048</v>
      </c>
    </row>
    <row r="49" spans="1:6" x14ac:dyDescent="0.2">
      <c r="A49">
        <v>45</v>
      </c>
      <c r="B49">
        <v>48</v>
      </c>
      <c r="C49" t="str">
        <f>VLOOKUP(B49,'Startnummern Regio'!A:C,2,0)</f>
        <v>Samuel Laule</v>
      </c>
      <c r="D49">
        <f>VLOOKUP(B49,'Startnummern Regio'!A:C,3,0)</f>
        <v>2007</v>
      </c>
      <c r="E49" s="75">
        <v>6.9320000000000004</v>
      </c>
      <c r="F49" s="75">
        <f t="shared" si="0"/>
        <v>0.55200000000000049</v>
      </c>
    </row>
    <row r="50" spans="1:6" x14ac:dyDescent="0.2">
      <c r="A50">
        <v>92</v>
      </c>
      <c r="B50">
        <v>48</v>
      </c>
      <c r="C50" t="str">
        <f>VLOOKUP(B50,'Startnummern Regio'!A:C,2,0)</f>
        <v>Samuel Laule</v>
      </c>
      <c r="D50">
        <f>VLOOKUP(B50,'Startnummern Regio'!A:C,3,0)</f>
        <v>2007</v>
      </c>
      <c r="E50" s="75">
        <v>6.9329999999999998</v>
      </c>
      <c r="F50" s="75">
        <f t="shared" si="0"/>
        <v>0.55299999999999994</v>
      </c>
    </row>
    <row r="51" spans="1:6" x14ac:dyDescent="0.2">
      <c r="A51">
        <v>25</v>
      </c>
      <c r="B51">
        <v>1</v>
      </c>
      <c r="C51" t="str">
        <f>VLOOKUP(B51,'Startnummern Regio'!A:C,2,0)</f>
        <v>Mika Knöll</v>
      </c>
      <c r="D51">
        <f>VLOOKUP(B51,'Startnummern Regio'!A:C,3,0)</f>
        <v>2005</v>
      </c>
      <c r="E51" s="75">
        <v>6.9349999999999996</v>
      </c>
      <c r="F51" s="75">
        <f t="shared" si="0"/>
        <v>0.55499999999999972</v>
      </c>
    </row>
    <row r="52" spans="1:6" x14ac:dyDescent="0.2">
      <c r="A52">
        <v>44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5">
        <v>6.9409999999999998</v>
      </c>
      <c r="F52" s="75">
        <f t="shared" si="0"/>
        <v>0.56099999999999994</v>
      </c>
    </row>
    <row r="53" spans="1:6" x14ac:dyDescent="0.2">
      <c r="A53">
        <v>8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5">
        <v>6.9450000000000003</v>
      </c>
      <c r="F53" s="75">
        <f t="shared" si="0"/>
        <v>0.56500000000000039</v>
      </c>
    </row>
    <row r="54" spans="1:6" x14ac:dyDescent="0.2">
      <c r="A54">
        <v>59</v>
      </c>
      <c r="B54">
        <v>1</v>
      </c>
      <c r="C54" t="str">
        <f>VLOOKUP(B54,'Startnummern Regio'!A:C,2,0)</f>
        <v>Mika Knöll</v>
      </c>
      <c r="D54">
        <f>VLOOKUP(B54,'Startnummern Regio'!A:C,3,0)</f>
        <v>2005</v>
      </c>
      <c r="E54" s="75">
        <v>6.9470000000000001</v>
      </c>
      <c r="F54" s="75">
        <f t="shared" si="0"/>
        <v>0.56700000000000017</v>
      </c>
    </row>
    <row r="55" spans="1:6" x14ac:dyDescent="0.2">
      <c r="A55">
        <v>96</v>
      </c>
      <c r="B55">
        <v>1</v>
      </c>
      <c r="C55" t="str">
        <f>VLOOKUP(B55,'Startnummern Regio'!A:C,2,0)</f>
        <v>Mika Knöll</v>
      </c>
      <c r="D55">
        <f>VLOOKUP(B55,'Startnummern Regio'!A:C,3,0)</f>
        <v>2005</v>
      </c>
      <c r="E55" s="75">
        <v>6.9489999999999998</v>
      </c>
      <c r="F55" s="75">
        <f t="shared" si="0"/>
        <v>0.56899999999999995</v>
      </c>
    </row>
    <row r="56" spans="1:6" x14ac:dyDescent="0.2">
      <c r="A56">
        <v>65</v>
      </c>
      <c r="B56">
        <v>48</v>
      </c>
      <c r="C56" t="str">
        <f>VLOOKUP(B56,'Startnummern Regio'!A:C,2,0)</f>
        <v>Samuel Laule</v>
      </c>
      <c r="D56">
        <f>VLOOKUP(B56,'Startnummern Regio'!A:C,3,0)</f>
        <v>2007</v>
      </c>
      <c r="E56" s="75">
        <v>6.9580000000000002</v>
      </c>
      <c r="F56" s="75">
        <f t="shared" si="0"/>
        <v>0.57800000000000029</v>
      </c>
    </row>
    <row r="57" spans="1:6" x14ac:dyDescent="0.2">
      <c r="A57">
        <v>75</v>
      </c>
      <c r="B57">
        <v>1</v>
      </c>
      <c r="C57" t="str">
        <f>VLOOKUP(B57,'Startnummern Regio'!A:C,2,0)</f>
        <v>Mika Knöll</v>
      </c>
      <c r="D57">
        <f>VLOOKUP(B57,'Startnummern Regio'!A:C,3,0)</f>
        <v>2005</v>
      </c>
      <c r="E57" s="75">
        <v>6.9589999999999996</v>
      </c>
      <c r="F57" s="75">
        <f t="shared" si="0"/>
        <v>0.57899999999999974</v>
      </c>
    </row>
    <row r="58" spans="1:6" x14ac:dyDescent="0.2">
      <c r="A58">
        <v>84</v>
      </c>
      <c r="B58">
        <v>1</v>
      </c>
      <c r="C58" t="str">
        <f>VLOOKUP(B58,'Startnummern Regio'!A:C,2,0)</f>
        <v>Mika Knöll</v>
      </c>
      <c r="D58">
        <f>VLOOKUP(B58,'Startnummern Regio'!A:C,3,0)</f>
        <v>2005</v>
      </c>
      <c r="E58" s="75">
        <v>6.97</v>
      </c>
      <c r="F58" s="75">
        <f t="shared" si="0"/>
        <v>0.58999999999999986</v>
      </c>
    </row>
    <row r="59" spans="1:6" x14ac:dyDescent="0.2">
      <c r="A59">
        <v>50</v>
      </c>
      <c r="B59">
        <v>11</v>
      </c>
      <c r="C59" t="str">
        <f>VLOOKUP(B59,'Startnummern Regio'!A:C,2,0)</f>
        <v>Finja Mangler</v>
      </c>
      <c r="D59">
        <f>VLOOKUP(B59,'Startnummern Regio'!A:C,3,0)</f>
        <v>2006</v>
      </c>
      <c r="E59" s="75">
        <v>6.9779999999999998</v>
      </c>
      <c r="F59" s="75">
        <f t="shared" si="0"/>
        <v>0.59799999999999986</v>
      </c>
    </row>
    <row r="60" spans="1:6" x14ac:dyDescent="0.2">
      <c r="A60">
        <v>27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5">
        <v>6.9820000000000002</v>
      </c>
      <c r="F60" s="75">
        <f t="shared" si="0"/>
        <v>0.60200000000000031</v>
      </c>
    </row>
    <row r="61" spans="1:6" x14ac:dyDescent="0.2">
      <c r="A61">
        <v>88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5">
        <v>7.0090000000000003</v>
      </c>
      <c r="F61" s="75">
        <f t="shared" si="0"/>
        <v>0.62900000000000045</v>
      </c>
    </row>
    <row r="62" spans="1:6" x14ac:dyDescent="0.2">
      <c r="A62">
        <v>12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5">
        <v>7.0110000000000001</v>
      </c>
      <c r="F62" s="75">
        <f t="shared" si="0"/>
        <v>0.63100000000000023</v>
      </c>
    </row>
    <row r="63" spans="1:6" x14ac:dyDescent="0.2">
      <c r="A63">
        <v>82</v>
      </c>
      <c r="B63">
        <v>48</v>
      </c>
      <c r="C63" t="str">
        <f>VLOOKUP(B63,'Startnummern Regio'!A:C,2,0)</f>
        <v>Samuel Laule</v>
      </c>
      <c r="D63">
        <f>VLOOKUP(B63,'Startnummern Regio'!A:C,3,0)</f>
        <v>2007</v>
      </c>
      <c r="E63" s="75">
        <v>7.0229999999999997</v>
      </c>
      <c r="F63" s="75">
        <f t="shared" si="0"/>
        <v>0.64299999999999979</v>
      </c>
    </row>
    <row r="64" spans="1:6" x14ac:dyDescent="0.2">
      <c r="A64">
        <v>24</v>
      </c>
      <c r="B64">
        <v>2</v>
      </c>
      <c r="C64" t="str">
        <f>VLOOKUP(B64,'Startnummern Regio'!A:C,2,0)</f>
        <v>Robin Holz</v>
      </c>
      <c r="D64">
        <f>VLOOKUP(B64,'Startnummern Regio'!A:C,3,0)</f>
        <v>2005</v>
      </c>
      <c r="E64" s="75">
        <v>7.0279999999999996</v>
      </c>
      <c r="F64" s="75">
        <f t="shared" si="0"/>
        <v>0.64799999999999969</v>
      </c>
    </row>
    <row r="65" spans="1:6" x14ac:dyDescent="0.2">
      <c r="A65">
        <v>105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5">
        <v>7.0490000000000004</v>
      </c>
      <c r="F65" s="75">
        <f t="shared" si="0"/>
        <v>0.66900000000000048</v>
      </c>
    </row>
    <row r="66" spans="1:6" x14ac:dyDescent="0.2">
      <c r="A66">
        <v>28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5">
        <v>7.05</v>
      </c>
      <c r="F66" s="75">
        <f t="shared" si="0"/>
        <v>0.66999999999999993</v>
      </c>
    </row>
    <row r="67" spans="1:6" x14ac:dyDescent="0.2">
      <c r="A67">
        <v>77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5">
        <v>7.0519999999999996</v>
      </c>
      <c r="F67" s="75">
        <f t="shared" si="0"/>
        <v>0.67199999999999971</v>
      </c>
    </row>
    <row r="68" spans="1:6" x14ac:dyDescent="0.2">
      <c r="A68">
        <v>37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5">
        <v>7.056</v>
      </c>
      <c r="F68" s="75">
        <f t="shared" ref="F68:F90" si="1">E68-$E$2</f>
        <v>0.67600000000000016</v>
      </c>
    </row>
    <row r="69" spans="1:6" x14ac:dyDescent="0.2">
      <c r="A69">
        <v>79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5">
        <v>7.0579999999999998</v>
      </c>
      <c r="F69" s="75">
        <f t="shared" si="1"/>
        <v>0.67799999999999994</v>
      </c>
    </row>
    <row r="70" spans="1:6" x14ac:dyDescent="0.2">
      <c r="A70">
        <v>80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5">
        <v>7.0620000000000003</v>
      </c>
      <c r="F70" s="75">
        <f t="shared" si="1"/>
        <v>0.68200000000000038</v>
      </c>
    </row>
    <row r="71" spans="1:6" x14ac:dyDescent="0.2">
      <c r="A71">
        <v>63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5">
        <v>7.0670000000000002</v>
      </c>
      <c r="F71" s="75">
        <f t="shared" si="1"/>
        <v>0.68700000000000028</v>
      </c>
    </row>
    <row r="72" spans="1:6" x14ac:dyDescent="0.2">
      <c r="A72">
        <v>64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 s="75">
        <v>7.0789999999999997</v>
      </c>
      <c r="F72" s="75">
        <f t="shared" si="1"/>
        <v>0.69899999999999984</v>
      </c>
    </row>
    <row r="73" spans="1:6" x14ac:dyDescent="0.2">
      <c r="A73">
        <v>90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5">
        <v>7.1440000000000001</v>
      </c>
      <c r="F73" s="75">
        <f t="shared" si="1"/>
        <v>0.76400000000000023</v>
      </c>
    </row>
    <row r="74" spans="1:6" x14ac:dyDescent="0.2">
      <c r="A74">
        <v>61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5">
        <v>7.157</v>
      </c>
      <c r="F74" s="75">
        <f t="shared" si="1"/>
        <v>0.77700000000000014</v>
      </c>
    </row>
    <row r="75" spans="1:6" x14ac:dyDescent="0.2">
      <c r="A75">
        <v>51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5">
        <v>7.2190000000000003</v>
      </c>
      <c r="F75" s="75">
        <f t="shared" si="1"/>
        <v>0.83900000000000041</v>
      </c>
    </row>
    <row r="76" spans="1:6" x14ac:dyDescent="0.2">
      <c r="A76">
        <v>62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5">
        <v>7.2409999999999997</v>
      </c>
      <c r="F76" s="75">
        <f t="shared" si="1"/>
        <v>0.86099999999999977</v>
      </c>
    </row>
    <row r="77" spans="1:6" x14ac:dyDescent="0.2">
      <c r="A77">
        <v>76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5">
        <v>7.2770000000000001</v>
      </c>
      <c r="F77" s="75">
        <f t="shared" si="1"/>
        <v>0.89700000000000024</v>
      </c>
    </row>
    <row r="78" spans="1:6" x14ac:dyDescent="0.2">
      <c r="A78">
        <v>49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5">
        <v>7.319</v>
      </c>
      <c r="F78" s="75">
        <f t="shared" si="1"/>
        <v>0.93900000000000006</v>
      </c>
    </row>
    <row r="79" spans="1:6" x14ac:dyDescent="0.2">
      <c r="A79">
        <v>11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5">
        <v>7.3609999999999998</v>
      </c>
      <c r="F79" s="75">
        <f t="shared" si="1"/>
        <v>0.98099999999999987</v>
      </c>
    </row>
    <row r="80" spans="1:6" x14ac:dyDescent="0.2">
      <c r="A80">
        <v>101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 s="75">
        <v>7.37</v>
      </c>
      <c r="F80" s="75">
        <f t="shared" si="1"/>
        <v>0.99000000000000021</v>
      </c>
    </row>
    <row r="81" spans="1:6" x14ac:dyDescent="0.2">
      <c r="A81">
        <v>6</v>
      </c>
      <c r="B81">
        <v>50</v>
      </c>
      <c r="C81" t="str">
        <f>VLOOKUP(B81,'Startnummern Regio'!A:C,2,0)</f>
        <v>Linus Laule</v>
      </c>
      <c r="D81">
        <f>VLOOKUP(B81,'Startnummern Regio'!A:C,3,0)</f>
        <v>2007</v>
      </c>
      <c r="E81" s="75">
        <v>7.4189999999999996</v>
      </c>
      <c r="F81" s="75">
        <f t="shared" si="1"/>
        <v>1.0389999999999997</v>
      </c>
    </row>
    <row r="82" spans="1:6" x14ac:dyDescent="0.2">
      <c r="A82">
        <v>26</v>
      </c>
      <c r="B82">
        <v>52</v>
      </c>
      <c r="C82" t="str">
        <f>VLOOKUP(B82,'Startnummern Regio'!A:C,2,0)</f>
        <v>Maja Schilling</v>
      </c>
      <c r="D82">
        <f>VLOOKUP(B82,'Startnummern Regio'!A:C,3,0)</f>
        <v>2006</v>
      </c>
      <c r="E82" s="75">
        <v>7.4279999999999999</v>
      </c>
      <c r="F82" s="75">
        <f t="shared" si="1"/>
        <v>1.048</v>
      </c>
    </row>
    <row r="83" spans="1:6" x14ac:dyDescent="0.2">
      <c r="A83">
        <v>78</v>
      </c>
      <c r="B83">
        <v>52</v>
      </c>
      <c r="C83" t="str">
        <f>VLOOKUP(B83,'Startnummern Regio'!A:C,2,0)</f>
        <v>Maja Schilling</v>
      </c>
      <c r="D83">
        <f>VLOOKUP(B83,'Startnummern Regio'!A:C,3,0)</f>
        <v>2006</v>
      </c>
      <c r="E83" s="75">
        <v>7.4619999999999997</v>
      </c>
      <c r="F83" s="75">
        <f t="shared" si="1"/>
        <v>1.0819999999999999</v>
      </c>
    </row>
    <row r="84" spans="1:6" x14ac:dyDescent="0.2">
      <c r="A84">
        <v>89</v>
      </c>
      <c r="B84">
        <v>52</v>
      </c>
      <c r="C84" t="str">
        <f>VLOOKUP(B84,'Startnummern Regio'!A:C,2,0)</f>
        <v>Maja Schilling</v>
      </c>
      <c r="D84">
        <f>VLOOKUP(B84,'Startnummern Regio'!A:C,3,0)</f>
        <v>2006</v>
      </c>
      <c r="E84" s="75">
        <v>7.5270000000000001</v>
      </c>
      <c r="F84" s="75">
        <f t="shared" si="1"/>
        <v>1.1470000000000002</v>
      </c>
    </row>
    <row r="85" spans="1:6" x14ac:dyDescent="0.2">
      <c r="A85">
        <v>38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5">
        <v>7.5410000000000004</v>
      </c>
      <c r="F85" s="75">
        <f t="shared" si="1"/>
        <v>1.1610000000000005</v>
      </c>
    </row>
    <row r="86" spans="1:6" x14ac:dyDescent="0.2">
      <c r="A86">
        <v>81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5">
        <v>7.5570000000000004</v>
      </c>
      <c r="F86" s="75">
        <f t="shared" si="1"/>
        <v>1.1770000000000005</v>
      </c>
    </row>
    <row r="87" spans="1:6" x14ac:dyDescent="0.2">
      <c r="A87">
        <v>66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5">
        <v>7.5629999999999997</v>
      </c>
      <c r="F87" s="75">
        <f t="shared" si="1"/>
        <v>1.1829999999999998</v>
      </c>
    </row>
    <row r="88" spans="1:6" x14ac:dyDescent="0.2">
      <c r="A88">
        <v>54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5">
        <v>7.5759999999999996</v>
      </c>
      <c r="F88" s="75">
        <f t="shared" si="1"/>
        <v>1.1959999999999997</v>
      </c>
    </row>
    <row r="89" spans="1:6" x14ac:dyDescent="0.2">
      <c r="A89">
        <v>91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5">
        <v>7.5839999999999996</v>
      </c>
      <c r="F89" s="75">
        <f t="shared" si="1"/>
        <v>1.2039999999999997</v>
      </c>
    </row>
    <row r="90" spans="1:6" x14ac:dyDescent="0.2">
      <c r="A90">
        <v>102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5">
        <v>7.7069999999999999</v>
      </c>
      <c r="F90" s="75">
        <f t="shared" si="1"/>
        <v>1.327</v>
      </c>
    </row>
  </sheetData>
  <sortState ref="A2:E111">
    <sortCondition ref="E2:E111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6"/>
  <sheetViews>
    <sheetView workbookViewId="0">
      <selection activeCell="H1" sqref="H1"/>
    </sheetView>
  </sheetViews>
  <sheetFormatPr baseColWidth="10" defaultRowHeight="15" x14ac:dyDescent="0.2"/>
  <cols>
    <col min="3" max="3" width="13.6640625" bestFit="1" customWidth="1"/>
    <col min="4" max="4" width="13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44</v>
      </c>
      <c r="B2">
        <v>31</v>
      </c>
      <c r="C2" t="str">
        <f>VLOOKUP(B2,'Startnummern Regio'!A:C,2,0)</f>
        <v>Lisa Froese</v>
      </c>
      <c r="D2">
        <f>VLOOKUP(B2,'Startnummern Regio'!A:C,3,0)</f>
        <v>2001</v>
      </c>
      <c r="E2" s="72">
        <v>26.672000000000001</v>
      </c>
    </row>
    <row r="3" spans="1:6" x14ac:dyDescent="0.2">
      <c r="A3">
        <v>48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26.814</v>
      </c>
      <c r="F3" s="72">
        <f>E3-$E$2</f>
        <v>0.14199999999999946</v>
      </c>
    </row>
    <row r="4" spans="1:6" x14ac:dyDescent="0.2">
      <c r="A4">
        <v>28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26.850999999999999</v>
      </c>
      <c r="F4" s="72">
        <f t="shared" ref="F4:F67" si="0">E4-$E$2</f>
        <v>0.17899999999999849</v>
      </c>
    </row>
    <row r="5" spans="1:6" x14ac:dyDescent="0.2">
      <c r="A5">
        <v>67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26.888000000000002</v>
      </c>
      <c r="F5" s="72">
        <f t="shared" si="0"/>
        <v>0.21600000000000108</v>
      </c>
    </row>
    <row r="6" spans="1:6" x14ac:dyDescent="0.2">
      <c r="A6">
        <v>83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26.957000000000001</v>
      </c>
      <c r="F6" s="72">
        <f t="shared" si="0"/>
        <v>0.28500000000000014</v>
      </c>
    </row>
    <row r="7" spans="1:6" x14ac:dyDescent="0.2">
      <c r="A7">
        <v>60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26.995999999999999</v>
      </c>
      <c r="F7" s="72">
        <f t="shared" si="0"/>
        <v>0.32399999999999807</v>
      </c>
    </row>
    <row r="8" spans="1:6" x14ac:dyDescent="0.2">
      <c r="A8">
        <v>93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27.06</v>
      </c>
      <c r="F8" s="72">
        <f t="shared" si="0"/>
        <v>0.38799999999999812</v>
      </c>
    </row>
    <row r="9" spans="1:6" x14ac:dyDescent="0.2">
      <c r="A9">
        <v>76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27.07</v>
      </c>
      <c r="F9" s="72">
        <f t="shared" si="0"/>
        <v>0.39799999999999969</v>
      </c>
    </row>
    <row r="10" spans="1:6" x14ac:dyDescent="0.2">
      <c r="A10">
        <v>14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27.135999999999999</v>
      </c>
      <c r="F10" s="72">
        <f t="shared" si="0"/>
        <v>0.46399999999999864</v>
      </c>
    </row>
    <row r="11" spans="1:6" x14ac:dyDescent="0.2">
      <c r="A11">
        <v>17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27.228999999999999</v>
      </c>
      <c r="F11" s="72">
        <f t="shared" si="0"/>
        <v>0.55699999999999861</v>
      </c>
    </row>
    <row r="12" spans="1:6" x14ac:dyDescent="0.2">
      <c r="A12">
        <v>33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27.254999999999999</v>
      </c>
      <c r="F12" s="72">
        <f t="shared" si="0"/>
        <v>0.58299999999999841</v>
      </c>
    </row>
    <row r="13" spans="1:6" x14ac:dyDescent="0.2">
      <c r="A13">
        <v>18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27.568999999999999</v>
      </c>
      <c r="F13" s="72">
        <f t="shared" si="0"/>
        <v>0.89699999999999847</v>
      </c>
    </row>
    <row r="14" spans="1:6" x14ac:dyDescent="0.2">
      <c r="A14">
        <v>49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27.64</v>
      </c>
      <c r="F14" s="72">
        <f t="shared" si="0"/>
        <v>0.96799999999999997</v>
      </c>
    </row>
    <row r="15" spans="1:6" x14ac:dyDescent="0.2">
      <c r="A15">
        <v>2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27.734999999999999</v>
      </c>
      <c r="F15" s="72">
        <f t="shared" si="0"/>
        <v>1.0629999999999988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27.765000000000001</v>
      </c>
      <c r="F16" s="72">
        <f t="shared" si="0"/>
        <v>1.093</v>
      </c>
    </row>
    <row r="17" spans="1:6" x14ac:dyDescent="0.2">
      <c r="A17">
        <v>32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27.905000000000001</v>
      </c>
      <c r="F17" s="72">
        <f t="shared" si="0"/>
        <v>1.2330000000000005</v>
      </c>
    </row>
    <row r="18" spans="1:6" x14ac:dyDescent="0.2">
      <c r="A18">
        <v>82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27.905999999999999</v>
      </c>
      <c r="F18" s="72">
        <f t="shared" si="0"/>
        <v>1.2339999999999982</v>
      </c>
    </row>
    <row r="19" spans="1:6" x14ac:dyDescent="0.2">
      <c r="A19">
        <v>16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28.055</v>
      </c>
      <c r="F19" s="72">
        <f t="shared" si="0"/>
        <v>1.3829999999999991</v>
      </c>
    </row>
    <row r="20" spans="1:6" x14ac:dyDescent="0.2">
      <c r="A20">
        <v>64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28.108000000000001</v>
      </c>
      <c r="F20" s="72">
        <f t="shared" si="0"/>
        <v>1.4359999999999999</v>
      </c>
    </row>
    <row r="21" spans="1:6" x14ac:dyDescent="0.2">
      <c r="A21">
        <v>50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28.311</v>
      </c>
      <c r="F21" s="72">
        <f t="shared" si="0"/>
        <v>1.6389999999999993</v>
      </c>
    </row>
    <row r="22" spans="1:6" x14ac:dyDescent="0.2">
      <c r="A22">
        <v>66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28.312000000000001</v>
      </c>
      <c r="F22" s="72">
        <f t="shared" si="0"/>
        <v>1.6400000000000006</v>
      </c>
    </row>
    <row r="23" spans="1:6" x14ac:dyDescent="0.2">
      <c r="A23">
        <v>84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28.47</v>
      </c>
      <c r="F23" s="72">
        <f t="shared" si="0"/>
        <v>1.7979999999999983</v>
      </c>
    </row>
    <row r="24" spans="1:6" x14ac:dyDescent="0.2">
      <c r="A24">
        <v>5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28.719000000000001</v>
      </c>
      <c r="F24" s="72">
        <f t="shared" si="0"/>
        <v>2.0470000000000006</v>
      </c>
    </row>
    <row r="25" spans="1:6" x14ac:dyDescent="0.2">
      <c r="A25">
        <v>19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28.768999999999998</v>
      </c>
      <c r="F25" s="72">
        <f t="shared" si="0"/>
        <v>2.0969999999999978</v>
      </c>
    </row>
    <row r="26" spans="1:6" x14ac:dyDescent="0.2">
      <c r="A26">
        <v>36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29.146000000000001</v>
      </c>
      <c r="F26" s="72">
        <f t="shared" si="0"/>
        <v>2.4740000000000002</v>
      </c>
    </row>
    <row r="27" spans="1:6" x14ac:dyDescent="0.2">
      <c r="A27">
        <v>21</v>
      </c>
      <c r="B27">
        <v>47</v>
      </c>
      <c r="C27" t="str">
        <f>VLOOKUP(B27,'Startnummern Regio'!A:C,2,0)</f>
        <v>Leon Laule</v>
      </c>
      <c r="D27">
        <f>VLOOKUP(B27,'Startnummern Regio'!A:C,3,0)</f>
        <v>2002</v>
      </c>
      <c r="E27" s="72">
        <v>29.198</v>
      </c>
      <c r="F27" s="72">
        <f t="shared" si="0"/>
        <v>2.5259999999999998</v>
      </c>
    </row>
    <row r="28" spans="1:6" x14ac:dyDescent="0.2">
      <c r="A28">
        <v>52</v>
      </c>
      <c r="B28">
        <v>40</v>
      </c>
      <c r="C28" t="str">
        <f>VLOOKUP(B28,'Startnummern Regio'!A:C,2,0)</f>
        <v>Moritz Möllers</v>
      </c>
      <c r="D28">
        <f>VLOOKUP(B28,'Startnummern Regio'!A:C,3,0)</f>
        <v>2002</v>
      </c>
      <c r="E28" s="72">
        <v>29.210999999999999</v>
      </c>
      <c r="F28" s="72">
        <f t="shared" si="0"/>
        <v>2.5389999999999979</v>
      </c>
    </row>
    <row r="29" spans="1:6" x14ac:dyDescent="0.2">
      <c r="A29">
        <v>27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29.242000000000001</v>
      </c>
      <c r="F29" s="72">
        <f t="shared" si="0"/>
        <v>2.5700000000000003</v>
      </c>
    </row>
    <row r="30" spans="1:6" x14ac:dyDescent="0.2">
      <c r="A30">
        <v>43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29.254999999999999</v>
      </c>
      <c r="F30" s="72">
        <f t="shared" si="0"/>
        <v>2.5829999999999984</v>
      </c>
    </row>
    <row r="31" spans="1:6" x14ac:dyDescent="0.2">
      <c r="A31">
        <v>68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29.347000000000001</v>
      </c>
      <c r="F31" s="72">
        <f t="shared" si="0"/>
        <v>2.6750000000000007</v>
      </c>
    </row>
    <row r="32" spans="1:6" x14ac:dyDescent="0.2">
      <c r="A32">
        <v>51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29.366</v>
      </c>
      <c r="F32" s="72">
        <f t="shared" si="0"/>
        <v>2.6939999999999991</v>
      </c>
    </row>
    <row r="33" spans="1:6" x14ac:dyDescent="0.2">
      <c r="A33">
        <v>86</v>
      </c>
      <c r="B33">
        <v>40</v>
      </c>
      <c r="C33" t="str">
        <f>VLOOKUP(B33,'Startnummern Regio'!A:C,2,0)</f>
        <v>Moritz Möllers</v>
      </c>
      <c r="D33">
        <f>VLOOKUP(B33,'Startnummern Regio'!A:C,3,0)</f>
        <v>2002</v>
      </c>
      <c r="E33" s="72">
        <v>29.5</v>
      </c>
      <c r="F33" s="72">
        <f t="shared" si="0"/>
        <v>2.8279999999999994</v>
      </c>
    </row>
    <row r="34" spans="1:6" x14ac:dyDescent="0.2">
      <c r="A34">
        <v>59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29.545999999999999</v>
      </c>
      <c r="F34" s="72">
        <f t="shared" si="0"/>
        <v>2.8739999999999988</v>
      </c>
    </row>
    <row r="35" spans="1:6" x14ac:dyDescent="0.2">
      <c r="A35">
        <v>69</v>
      </c>
      <c r="B35">
        <v>40</v>
      </c>
      <c r="C35" t="str">
        <f>VLOOKUP(B35,'Startnummern Regio'!A:C,2,0)</f>
        <v>Moritz Möllers</v>
      </c>
      <c r="D35">
        <f>VLOOKUP(B35,'Startnummern Regio'!A:C,3,0)</f>
        <v>2002</v>
      </c>
      <c r="E35" s="72">
        <v>29.545999999999999</v>
      </c>
      <c r="F35" s="72">
        <f t="shared" si="0"/>
        <v>2.8739999999999988</v>
      </c>
    </row>
    <row r="36" spans="1:6" x14ac:dyDescent="0.2">
      <c r="A36">
        <v>91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29.651</v>
      </c>
      <c r="F36" s="72">
        <f t="shared" si="0"/>
        <v>2.9789999999999992</v>
      </c>
    </row>
    <row r="37" spans="1:6" x14ac:dyDescent="0.2">
      <c r="A37">
        <v>11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29.704999999999998</v>
      </c>
      <c r="F37" s="72">
        <f t="shared" si="0"/>
        <v>3.0329999999999977</v>
      </c>
    </row>
    <row r="38" spans="1:6" x14ac:dyDescent="0.2">
      <c r="A38">
        <v>37</v>
      </c>
      <c r="B38">
        <v>47</v>
      </c>
      <c r="C38" t="str">
        <f>VLOOKUP(B38,'Startnummern Regio'!A:C,2,0)</f>
        <v>Leon Laule</v>
      </c>
      <c r="D38">
        <f>VLOOKUP(B38,'Startnummern Regio'!A:C,3,0)</f>
        <v>2002</v>
      </c>
      <c r="E38" s="72">
        <v>29.742999999999999</v>
      </c>
      <c r="F38" s="72">
        <f t="shared" si="0"/>
        <v>3.070999999999998</v>
      </c>
    </row>
    <row r="39" spans="1:6" x14ac:dyDescent="0.2">
      <c r="A39">
        <v>56</v>
      </c>
      <c r="B39">
        <v>1</v>
      </c>
      <c r="C39" t="str">
        <f>VLOOKUP(B39,'Startnummern Regio'!A:C,2,0)</f>
        <v>Mika Knöll</v>
      </c>
      <c r="D39">
        <f>VLOOKUP(B39,'Startnummern Regio'!A:C,3,0)</f>
        <v>2005</v>
      </c>
      <c r="E39" s="72">
        <v>30.190999999999999</v>
      </c>
      <c r="F39" s="72">
        <f t="shared" si="0"/>
        <v>3.5189999999999984</v>
      </c>
    </row>
    <row r="40" spans="1:6" x14ac:dyDescent="0.2">
      <c r="A40">
        <v>74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 s="72">
        <v>30.27</v>
      </c>
      <c r="F40" s="72">
        <f t="shared" si="0"/>
        <v>3.597999999999999</v>
      </c>
    </row>
    <row r="41" spans="1:6" x14ac:dyDescent="0.2">
      <c r="A41">
        <v>4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30.312999999999999</v>
      </c>
      <c r="F41" s="72">
        <f t="shared" si="0"/>
        <v>3.6409999999999982</v>
      </c>
    </row>
    <row r="42" spans="1:6" x14ac:dyDescent="0.2">
      <c r="A42">
        <v>25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30.521999999999998</v>
      </c>
      <c r="F42" s="72">
        <f t="shared" si="0"/>
        <v>3.8499999999999979</v>
      </c>
    </row>
    <row r="43" spans="1:6" x14ac:dyDescent="0.2">
      <c r="A43">
        <v>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 s="72">
        <v>30.611000000000001</v>
      </c>
      <c r="F43" s="72">
        <f t="shared" si="0"/>
        <v>3.9390000000000001</v>
      </c>
    </row>
    <row r="44" spans="1:6" x14ac:dyDescent="0.2">
      <c r="A44">
        <v>92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30.635000000000002</v>
      </c>
      <c r="F44" s="72">
        <f t="shared" si="0"/>
        <v>3.963000000000001</v>
      </c>
    </row>
    <row r="45" spans="1:6" x14ac:dyDescent="0.2">
      <c r="A45">
        <v>42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30.648</v>
      </c>
      <c r="F45" s="72">
        <f t="shared" si="0"/>
        <v>3.9759999999999991</v>
      </c>
    </row>
    <row r="46" spans="1:6" x14ac:dyDescent="0.2">
      <c r="A46">
        <v>26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30.675999999999998</v>
      </c>
      <c r="F46" s="72">
        <f t="shared" si="0"/>
        <v>4.0039999999999978</v>
      </c>
    </row>
    <row r="47" spans="1:6" x14ac:dyDescent="0.2">
      <c r="A47">
        <v>40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 s="72">
        <v>31.03</v>
      </c>
      <c r="F47" s="72">
        <f t="shared" si="0"/>
        <v>4.3580000000000005</v>
      </c>
    </row>
    <row r="48" spans="1:6" x14ac:dyDescent="0.2">
      <c r="A48">
        <v>71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31.123000000000001</v>
      </c>
      <c r="F48" s="72">
        <f t="shared" si="0"/>
        <v>4.4510000000000005</v>
      </c>
    </row>
    <row r="49" spans="1:6" x14ac:dyDescent="0.2">
      <c r="A49">
        <v>58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31.175000000000001</v>
      </c>
      <c r="F49" s="72">
        <f t="shared" si="0"/>
        <v>4.5030000000000001</v>
      </c>
    </row>
    <row r="50" spans="1:6" x14ac:dyDescent="0.2">
      <c r="A50">
        <v>75</v>
      </c>
      <c r="B50">
        <v>6</v>
      </c>
      <c r="C50" t="str">
        <f>VLOOKUP(B50,'Startnummern Regio'!A:C,2,0)</f>
        <v>Anna Seger</v>
      </c>
      <c r="D50">
        <f>VLOOKUP(B50,'Startnummern Regio'!A:C,3,0)</f>
        <v>2003</v>
      </c>
      <c r="E50" s="72">
        <v>31.175999999999998</v>
      </c>
      <c r="F50" s="72">
        <f t="shared" si="0"/>
        <v>4.5039999999999978</v>
      </c>
    </row>
    <row r="51" spans="1:6" x14ac:dyDescent="0.2">
      <c r="A51">
        <v>20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31.274999999999999</v>
      </c>
      <c r="F51" s="72">
        <f t="shared" si="0"/>
        <v>4.602999999999998</v>
      </c>
    </row>
    <row r="52" spans="1:6" x14ac:dyDescent="0.2">
      <c r="A52">
        <v>72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31.280999999999999</v>
      </c>
      <c r="F52" s="72">
        <f t="shared" si="0"/>
        <v>4.6089999999999982</v>
      </c>
    </row>
    <row r="53" spans="1:6" x14ac:dyDescent="0.2">
      <c r="A53">
        <v>35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31.341000000000001</v>
      </c>
      <c r="F53" s="72">
        <f t="shared" si="0"/>
        <v>4.6690000000000005</v>
      </c>
    </row>
    <row r="54" spans="1:6" x14ac:dyDescent="0.2">
      <c r="A54">
        <v>55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31.376999999999999</v>
      </c>
      <c r="F54" s="72">
        <f t="shared" si="0"/>
        <v>4.7049999999999983</v>
      </c>
    </row>
    <row r="55" spans="1:6" x14ac:dyDescent="0.2">
      <c r="A55">
        <v>10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31.698</v>
      </c>
      <c r="F55" s="72">
        <f t="shared" si="0"/>
        <v>5.0259999999999998</v>
      </c>
    </row>
    <row r="56" spans="1:6" x14ac:dyDescent="0.2">
      <c r="A56">
        <v>24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32.496000000000002</v>
      </c>
      <c r="F56" s="72">
        <f t="shared" si="0"/>
        <v>5.8240000000000016</v>
      </c>
    </row>
    <row r="57" spans="1:6" x14ac:dyDescent="0.2">
      <c r="A57">
        <v>31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32.524000000000001</v>
      </c>
      <c r="F57" s="72">
        <f t="shared" si="0"/>
        <v>5.8520000000000003</v>
      </c>
    </row>
    <row r="58" spans="1:6" x14ac:dyDescent="0.2">
      <c r="A58">
        <v>45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32.616</v>
      </c>
      <c r="F58" s="72">
        <f t="shared" si="0"/>
        <v>5.9439999999999991</v>
      </c>
    </row>
    <row r="59" spans="1:6" x14ac:dyDescent="0.2">
      <c r="A59">
        <v>73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32.82</v>
      </c>
      <c r="F59" s="72">
        <f t="shared" si="0"/>
        <v>6.1479999999999997</v>
      </c>
    </row>
    <row r="60" spans="1:6" x14ac:dyDescent="0.2">
      <c r="A60">
        <v>13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32.869999999999997</v>
      </c>
      <c r="F60" s="72">
        <f t="shared" si="0"/>
        <v>6.1979999999999968</v>
      </c>
    </row>
    <row r="61" spans="1:6" x14ac:dyDescent="0.2">
      <c r="A61">
        <v>41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33.520000000000003</v>
      </c>
      <c r="F61" s="72">
        <f t="shared" si="0"/>
        <v>6.8480000000000025</v>
      </c>
    </row>
    <row r="62" spans="1:6" x14ac:dyDescent="0.2">
      <c r="A62">
        <v>8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33.558</v>
      </c>
      <c r="F62" s="72">
        <f t="shared" si="0"/>
        <v>6.8859999999999992</v>
      </c>
    </row>
    <row r="63" spans="1:6" x14ac:dyDescent="0.2">
      <c r="A63">
        <v>61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33.634</v>
      </c>
      <c r="F63" s="72">
        <f t="shared" si="0"/>
        <v>6.9619999999999997</v>
      </c>
    </row>
    <row r="64" spans="1:6" x14ac:dyDescent="0.2">
      <c r="A64">
        <v>53</v>
      </c>
      <c r="B64">
        <v>48</v>
      </c>
      <c r="C64" t="str">
        <f>VLOOKUP(B64,'Startnummern Regio'!A:C,2,0)</f>
        <v>Samuel Laule</v>
      </c>
      <c r="D64">
        <f>VLOOKUP(B64,'Startnummern Regio'!A:C,3,0)</f>
        <v>2007</v>
      </c>
      <c r="E64" s="72">
        <v>34.232999999999997</v>
      </c>
      <c r="F64" s="72">
        <f t="shared" si="0"/>
        <v>7.5609999999999964</v>
      </c>
    </row>
    <row r="65" spans="1:6" x14ac:dyDescent="0.2">
      <c r="A65">
        <v>65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34.351999999999997</v>
      </c>
      <c r="F65" s="72">
        <f t="shared" si="0"/>
        <v>7.6799999999999962</v>
      </c>
    </row>
    <row r="66" spans="1:6" x14ac:dyDescent="0.2">
      <c r="A66">
        <v>77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34.505000000000003</v>
      </c>
      <c r="F66" s="72">
        <f t="shared" si="0"/>
        <v>7.833000000000002</v>
      </c>
    </row>
    <row r="67" spans="1:6" x14ac:dyDescent="0.2">
      <c r="A67">
        <v>22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34.902000000000001</v>
      </c>
      <c r="F67" s="72">
        <f t="shared" si="0"/>
        <v>8.23</v>
      </c>
    </row>
    <row r="68" spans="1:6" x14ac:dyDescent="0.2">
      <c r="A68">
        <v>30</v>
      </c>
      <c r="B68">
        <v>52</v>
      </c>
      <c r="C68" t="str">
        <f>VLOOKUP(B68,'Startnummern Regio'!A:C,2,0)</f>
        <v>Maja Schilling</v>
      </c>
      <c r="D68">
        <f>VLOOKUP(B68,'Startnummern Regio'!A:C,3,0)</f>
        <v>2006</v>
      </c>
      <c r="E68" s="72">
        <v>35.045000000000002</v>
      </c>
      <c r="F68" s="72">
        <f t="shared" ref="F68:F86" si="1">E68-$E$2</f>
        <v>8.3730000000000011</v>
      </c>
    </row>
    <row r="69" spans="1:6" x14ac:dyDescent="0.2">
      <c r="A69">
        <v>57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35.267000000000003</v>
      </c>
      <c r="F69" s="72">
        <f t="shared" si="1"/>
        <v>8.5950000000000024</v>
      </c>
    </row>
    <row r="70" spans="1:6" x14ac:dyDescent="0.2">
      <c r="A70">
        <v>38</v>
      </c>
      <c r="B70">
        <v>48</v>
      </c>
      <c r="C70" t="str">
        <f>VLOOKUP(B70,'Startnummern Regio'!A:C,2,0)</f>
        <v>Samuel Laule</v>
      </c>
      <c r="D70">
        <f>VLOOKUP(B70,'Startnummern Regio'!A:C,3,0)</f>
        <v>2007</v>
      </c>
      <c r="E70" s="72">
        <v>35.491</v>
      </c>
      <c r="F70" s="72">
        <f t="shared" si="1"/>
        <v>8.8189999999999991</v>
      </c>
    </row>
    <row r="71" spans="1:6" x14ac:dyDescent="0.2">
      <c r="A71">
        <v>46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35.707999999999998</v>
      </c>
      <c r="F71" s="72">
        <f t="shared" si="1"/>
        <v>9.0359999999999978</v>
      </c>
    </row>
    <row r="72" spans="1:6" x14ac:dyDescent="0.2">
      <c r="A72">
        <v>94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36.302</v>
      </c>
      <c r="F72" s="72">
        <f t="shared" si="1"/>
        <v>9.629999999999999</v>
      </c>
    </row>
    <row r="73" spans="1:6" x14ac:dyDescent="0.2">
      <c r="A73">
        <v>12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36.646000000000001</v>
      </c>
      <c r="F73" s="72">
        <f t="shared" si="1"/>
        <v>9.9740000000000002</v>
      </c>
    </row>
    <row r="74" spans="1:6" x14ac:dyDescent="0.2">
      <c r="A74">
        <v>62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37.115000000000002</v>
      </c>
      <c r="F74" s="72">
        <f t="shared" si="1"/>
        <v>10.443000000000001</v>
      </c>
    </row>
    <row r="75" spans="1:6" x14ac:dyDescent="0.2">
      <c r="A75">
        <v>78</v>
      </c>
      <c r="B75">
        <v>52</v>
      </c>
      <c r="C75" t="str">
        <f>VLOOKUP(B75,'Startnummern Regio'!A:C,2,0)</f>
        <v>Maja Schilling</v>
      </c>
      <c r="D75">
        <f>VLOOKUP(B75,'Startnummern Regio'!A:C,3,0)</f>
        <v>2006</v>
      </c>
      <c r="E75" s="72">
        <v>37.180999999999997</v>
      </c>
      <c r="F75" s="72">
        <f t="shared" si="1"/>
        <v>10.508999999999997</v>
      </c>
    </row>
    <row r="76" spans="1:6" x14ac:dyDescent="0.2">
      <c r="A76">
        <v>6</v>
      </c>
      <c r="B76">
        <v>48</v>
      </c>
      <c r="C76" t="str">
        <f>VLOOKUP(B76,'Startnummern Regio'!A:C,2,0)</f>
        <v>Samuel Laule</v>
      </c>
      <c r="D76">
        <f>VLOOKUP(B76,'Startnummern Regio'!A:C,3,0)</f>
        <v>2007</v>
      </c>
      <c r="E76" s="72">
        <v>37.447000000000003</v>
      </c>
      <c r="F76" s="72">
        <f t="shared" si="1"/>
        <v>10.775000000000002</v>
      </c>
    </row>
    <row r="77" spans="1:6" x14ac:dyDescent="0.2">
      <c r="A77">
        <v>70</v>
      </c>
      <c r="B77">
        <v>50</v>
      </c>
      <c r="C77" t="str">
        <f>VLOOKUP(B77,'Startnummern Regio'!A:C,2,0)</f>
        <v>Linus Laule</v>
      </c>
      <c r="D77">
        <f>VLOOKUP(B77,'Startnummern Regio'!A:C,3,0)</f>
        <v>2007</v>
      </c>
      <c r="E77" s="72">
        <v>37.920999999999999</v>
      </c>
      <c r="F77" s="72">
        <f t="shared" si="1"/>
        <v>11.248999999999999</v>
      </c>
    </row>
    <row r="78" spans="1:6" x14ac:dyDescent="0.2">
      <c r="A78">
        <v>15</v>
      </c>
      <c r="B78">
        <v>12</v>
      </c>
      <c r="C78" t="str">
        <f>VLOOKUP(B78,'Startnummern Regio'!A:C,2,0)</f>
        <v>Nele Büssing</v>
      </c>
      <c r="D78">
        <f>VLOOKUP(B78,'Startnummern Regio'!A:C,3,0)</f>
        <v>2006</v>
      </c>
      <c r="E78" s="72">
        <v>38.314999999999998</v>
      </c>
      <c r="F78" s="72">
        <f t="shared" si="1"/>
        <v>11.642999999999997</v>
      </c>
    </row>
    <row r="79" spans="1:6" x14ac:dyDescent="0.2">
      <c r="A79" t="s">
        <v>124</v>
      </c>
      <c r="B79">
        <v>50</v>
      </c>
      <c r="C79" t="str">
        <f>VLOOKUP(B79,'Startnummern Regio'!A:C,2,0)</f>
        <v>Linus Laule</v>
      </c>
      <c r="D79">
        <f>VLOOKUP(B79,'Startnummern Regio'!A:C,3,0)</f>
        <v>2007</v>
      </c>
      <c r="E79" s="72">
        <v>38.456000000000003</v>
      </c>
      <c r="F79" s="72">
        <f t="shared" si="1"/>
        <v>11.784000000000002</v>
      </c>
    </row>
    <row r="80" spans="1:6" x14ac:dyDescent="0.2">
      <c r="A80">
        <v>7</v>
      </c>
      <c r="B80">
        <v>50</v>
      </c>
      <c r="C80" t="str">
        <f>VLOOKUP(B80,'Startnummern Regio'!A:C,2,0)</f>
        <v>Linus Laule</v>
      </c>
      <c r="D80">
        <f>VLOOKUP(B80,'Startnummern Regio'!A:C,3,0)</f>
        <v>2007</v>
      </c>
      <c r="E80" s="72">
        <v>38.869</v>
      </c>
      <c r="F80" s="72">
        <f t="shared" si="1"/>
        <v>12.196999999999999</v>
      </c>
    </row>
    <row r="81" spans="1:6" x14ac:dyDescent="0.2">
      <c r="A81">
        <v>29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39.055</v>
      </c>
      <c r="F81" s="72">
        <f t="shared" si="1"/>
        <v>12.382999999999999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39.191000000000003</v>
      </c>
      <c r="F82" s="72">
        <f t="shared" si="1"/>
        <v>12.519000000000002</v>
      </c>
    </row>
    <row r="83" spans="1:6" x14ac:dyDescent="0.2">
      <c r="A83">
        <v>54</v>
      </c>
      <c r="B83">
        <v>50</v>
      </c>
      <c r="C83" t="str">
        <f>VLOOKUP(B83,'Startnummern Regio'!A:C,2,0)</f>
        <v>Linus Laule</v>
      </c>
      <c r="D83">
        <f>VLOOKUP(B83,'Startnummern Regio'!A:C,3,0)</f>
        <v>2007</v>
      </c>
      <c r="E83" s="72">
        <v>39.267000000000003</v>
      </c>
      <c r="F83" s="72">
        <f t="shared" si="1"/>
        <v>12.595000000000002</v>
      </c>
    </row>
    <row r="84" spans="1:6" x14ac:dyDescent="0.2">
      <c r="A84">
        <v>39</v>
      </c>
      <c r="B84">
        <v>50</v>
      </c>
      <c r="C84" t="str">
        <f>VLOOKUP(B84,'Startnummern Regio'!A:C,2,0)</f>
        <v>Linus Laule</v>
      </c>
      <c r="D84">
        <f>VLOOKUP(B84,'Startnummern Regio'!A:C,3,0)</f>
        <v>2007</v>
      </c>
      <c r="E84" s="72">
        <v>39.329000000000001</v>
      </c>
      <c r="F84" s="72">
        <f t="shared" si="1"/>
        <v>12.657</v>
      </c>
    </row>
    <row r="85" spans="1:6" x14ac:dyDescent="0.2">
      <c r="A85">
        <v>63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39.673000000000002</v>
      </c>
      <c r="F85" s="72">
        <f t="shared" si="1"/>
        <v>13.001000000000001</v>
      </c>
    </row>
    <row r="86" spans="1:6" x14ac:dyDescent="0.2"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40.021999999999998</v>
      </c>
      <c r="F86" s="72">
        <f t="shared" si="1"/>
        <v>13.349999999999998</v>
      </c>
    </row>
  </sheetData>
  <sortState ref="A2:E97">
    <sortCondition ref="E2:E97"/>
  </sortState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18"/>
  <sheetViews>
    <sheetView workbookViewId="0">
      <selection activeCell="C1" sqref="C1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90</v>
      </c>
      <c r="E1" s="72" t="s">
        <v>2</v>
      </c>
      <c r="F1" t="s">
        <v>17</v>
      </c>
    </row>
    <row r="2" spans="1:6" x14ac:dyDescent="0.2">
      <c r="A2">
        <v>61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27.606000000000002</v>
      </c>
    </row>
    <row r="3" spans="1:6" x14ac:dyDescent="0.2">
      <c r="A3">
        <v>72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27.722000000000001</v>
      </c>
      <c r="F3" s="72">
        <f>E3-$E$2</f>
        <v>0.11599999999999966</v>
      </c>
    </row>
    <row r="4" spans="1:6" x14ac:dyDescent="0.2">
      <c r="A4">
        <v>139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27.762</v>
      </c>
      <c r="F4" s="72">
        <f t="shared" ref="F4:F67" si="0">E4-$E$2</f>
        <v>0.15599999999999881</v>
      </c>
    </row>
    <row r="5" spans="1:6" x14ac:dyDescent="0.2">
      <c r="A5">
        <v>50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27.844000000000001</v>
      </c>
      <c r="F5" s="72">
        <f t="shared" si="0"/>
        <v>0.23799999999999955</v>
      </c>
    </row>
    <row r="6" spans="1:6" x14ac:dyDescent="0.2">
      <c r="A6">
        <v>141</v>
      </c>
      <c r="B6">
        <v>33</v>
      </c>
      <c r="C6" t="str">
        <f>VLOOKUP(B6,'Startnummern Regio'!A:C,2,0)</f>
        <v>Lilly Wiesler</v>
      </c>
      <c r="D6">
        <f>VLOOKUP(B6,'Startnummern Regio'!A:C,3,0)</f>
        <v>2001</v>
      </c>
      <c r="E6" s="72">
        <v>27.882000000000001</v>
      </c>
      <c r="F6" s="72">
        <f t="shared" si="0"/>
        <v>0.2759999999999998</v>
      </c>
    </row>
    <row r="7" spans="1:6" x14ac:dyDescent="0.2">
      <c r="A7">
        <v>104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27.922000000000001</v>
      </c>
      <c r="F7" s="72">
        <f t="shared" si="0"/>
        <v>0.31599999999999895</v>
      </c>
    </row>
    <row r="8" spans="1:6" x14ac:dyDescent="0.2">
      <c r="A8">
        <v>27</v>
      </c>
      <c r="B8">
        <v>8</v>
      </c>
      <c r="C8" t="str">
        <f>VLOOKUP(B8,'Startnummern Regio'!A:C,2,0)</f>
        <v>Chiara Horning</v>
      </c>
      <c r="D8">
        <f>VLOOKUP(B8,'Startnummern Regio'!A:C,3,0)</f>
        <v>2000</v>
      </c>
      <c r="E8" s="72">
        <v>27.946000000000002</v>
      </c>
      <c r="F8" s="72">
        <f t="shared" si="0"/>
        <v>0.33999999999999986</v>
      </c>
    </row>
    <row r="9" spans="1:6" x14ac:dyDescent="0.2">
      <c r="A9">
        <v>127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27.998000000000001</v>
      </c>
      <c r="F9" s="72">
        <f t="shared" si="0"/>
        <v>0.39199999999999946</v>
      </c>
    </row>
    <row r="10" spans="1:6" x14ac:dyDescent="0.2">
      <c r="A10">
        <v>126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28.004000000000001</v>
      </c>
      <c r="F10" s="72">
        <f t="shared" si="0"/>
        <v>0.39799999999999969</v>
      </c>
    </row>
    <row r="11" spans="1:6" x14ac:dyDescent="0.2">
      <c r="A11">
        <v>37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28.016999999999999</v>
      </c>
      <c r="F11" s="72">
        <f t="shared" si="0"/>
        <v>0.41099999999999781</v>
      </c>
    </row>
    <row r="12" spans="1:6" x14ac:dyDescent="0.2">
      <c r="A12">
        <v>138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28.062000000000001</v>
      </c>
      <c r="F12" s="72">
        <f t="shared" si="0"/>
        <v>0.45599999999999952</v>
      </c>
    </row>
    <row r="13" spans="1:6" x14ac:dyDescent="0.2">
      <c r="A13">
        <v>129</v>
      </c>
      <c r="B13">
        <v>33</v>
      </c>
      <c r="C13" t="str">
        <f>VLOOKUP(B13,'Startnummern Regio'!A:C,2,0)</f>
        <v>Lilly Wiesler</v>
      </c>
      <c r="D13">
        <f>VLOOKUP(B13,'Startnummern Regio'!A:C,3,0)</f>
        <v>2001</v>
      </c>
      <c r="E13" s="72">
        <v>28.077999999999999</v>
      </c>
      <c r="F13" s="72">
        <f t="shared" si="0"/>
        <v>0.47199999999999775</v>
      </c>
    </row>
    <row r="14" spans="1:6" x14ac:dyDescent="0.2">
      <c r="A14">
        <v>148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28.091999999999999</v>
      </c>
      <c r="F14" s="72">
        <f t="shared" si="0"/>
        <v>0.4859999999999971</v>
      </c>
    </row>
    <row r="15" spans="1:6" x14ac:dyDescent="0.2">
      <c r="A15">
        <v>82</v>
      </c>
      <c r="B15">
        <v>8</v>
      </c>
      <c r="C15" t="str">
        <f>VLOOKUP(B15,'Startnummern Regio'!A:C,2,0)</f>
        <v>Chiara Horning</v>
      </c>
      <c r="D15">
        <f>VLOOKUP(B15,'Startnummern Regio'!A:C,3,0)</f>
        <v>2000</v>
      </c>
      <c r="E15" s="72">
        <v>28.117000000000001</v>
      </c>
      <c r="F15" s="72">
        <f t="shared" si="0"/>
        <v>0.51099999999999923</v>
      </c>
    </row>
    <row r="16" spans="1:6" x14ac:dyDescent="0.2">
      <c r="A16">
        <v>97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28.132000000000001</v>
      </c>
      <c r="F16" s="72">
        <f t="shared" si="0"/>
        <v>0.5259999999999998</v>
      </c>
    </row>
    <row r="17" spans="1:6" x14ac:dyDescent="0.2">
      <c r="A17">
        <v>147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28.154</v>
      </c>
      <c r="F17" s="72">
        <f t="shared" si="0"/>
        <v>0.54799999999999827</v>
      </c>
    </row>
    <row r="18" spans="1:6" x14ac:dyDescent="0.2">
      <c r="A18">
        <v>116</v>
      </c>
      <c r="B18">
        <v>33</v>
      </c>
      <c r="C18" t="str">
        <f>VLOOKUP(B18,'Startnummern Regio'!A:C,2,0)</f>
        <v>Lilly Wiesler</v>
      </c>
      <c r="D18">
        <f>VLOOKUP(B18,'Startnummern Regio'!A:C,3,0)</f>
        <v>2001</v>
      </c>
      <c r="E18" s="72">
        <v>28.172000000000001</v>
      </c>
      <c r="F18" s="72">
        <f t="shared" si="0"/>
        <v>0.56599999999999895</v>
      </c>
    </row>
    <row r="19" spans="1:6" x14ac:dyDescent="0.2">
      <c r="A19">
        <v>125</v>
      </c>
      <c r="B19">
        <v>23</v>
      </c>
      <c r="C19" t="str">
        <f>VLOOKUP(B19,'Startnummern Regio'!A:C,2,0)</f>
        <v>Bela Walz</v>
      </c>
      <c r="D19">
        <f>VLOOKUP(B19,'Startnummern Regio'!A:C,3,0)</f>
        <v>2001</v>
      </c>
      <c r="E19" s="72">
        <v>28.184000000000001</v>
      </c>
      <c r="F19" s="72">
        <f t="shared" si="0"/>
        <v>0.5779999999999994</v>
      </c>
    </row>
    <row r="20" spans="1:6" x14ac:dyDescent="0.2">
      <c r="A20">
        <v>128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28.184000000000001</v>
      </c>
      <c r="F20" s="72">
        <f t="shared" si="0"/>
        <v>0.5779999999999994</v>
      </c>
    </row>
    <row r="21" spans="1:6" x14ac:dyDescent="0.2">
      <c r="A21">
        <v>91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28.247</v>
      </c>
      <c r="F21" s="72">
        <f t="shared" si="0"/>
        <v>0.64099999999999824</v>
      </c>
    </row>
    <row r="22" spans="1:6" x14ac:dyDescent="0.2">
      <c r="A22">
        <v>119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28.259</v>
      </c>
      <c r="F22" s="72">
        <f t="shared" si="0"/>
        <v>0.65299999999999869</v>
      </c>
    </row>
    <row r="23" spans="1:6" x14ac:dyDescent="0.2">
      <c r="A23">
        <v>69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28.303000000000001</v>
      </c>
      <c r="F23" s="72">
        <f t="shared" si="0"/>
        <v>0.69699999999999918</v>
      </c>
    </row>
    <row r="24" spans="1:6" x14ac:dyDescent="0.2">
      <c r="A24">
        <v>36</v>
      </c>
      <c r="B24">
        <v>33</v>
      </c>
      <c r="C24" t="str">
        <f>VLOOKUP(B24,'Startnummern Regio'!A:C,2,0)</f>
        <v>Lilly Wiesler</v>
      </c>
      <c r="D24">
        <f>VLOOKUP(B24,'Startnummern Regio'!A:C,3,0)</f>
        <v>2001</v>
      </c>
      <c r="E24" s="72">
        <v>28.344000000000001</v>
      </c>
      <c r="F24" s="72">
        <f t="shared" si="0"/>
        <v>0.73799999999999955</v>
      </c>
    </row>
    <row r="25" spans="1:6" x14ac:dyDescent="0.2">
      <c r="A25">
        <v>117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28.358000000000001</v>
      </c>
      <c r="F25" s="72">
        <f t="shared" si="0"/>
        <v>0.75199999999999889</v>
      </c>
    </row>
    <row r="26" spans="1:6" x14ac:dyDescent="0.2">
      <c r="A26">
        <v>118</v>
      </c>
      <c r="B26">
        <v>23</v>
      </c>
      <c r="C26" t="str">
        <f>VLOOKUP(B26,'Startnummern Regio'!A:C,2,0)</f>
        <v>Bela Walz</v>
      </c>
      <c r="D26">
        <f>VLOOKUP(B26,'Startnummern Regio'!A:C,3,0)</f>
        <v>2001</v>
      </c>
      <c r="E26" s="72">
        <v>28.398</v>
      </c>
      <c r="F26" s="72">
        <f t="shared" si="0"/>
        <v>0.79199999999999804</v>
      </c>
    </row>
    <row r="27" spans="1:6" x14ac:dyDescent="0.2">
      <c r="A27">
        <v>94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2">
        <v>28.411999999999999</v>
      </c>
      <c r="F27" s="72">
        <f t="shared" si="0"/>
        <v>0.80599999999999739</v>
      </c>
    </row>
    <row r="28" spans="1:6" x14ac:dyDescent="0.2">
      <c r="A28">
        <v>81</v>
      </c>
      <c r="B28">
        <v>33</v>
      </c>
      <c r="C28" t="str">
        <f>VLOOKUP(B28,'Startnummern Regio'!A:C,2,0)</f>
        <v>Lilly Wiesler</v>
      </c>
      <c r="D28">
        <f>VLOOKUP(B28,'Startnummern Regio'!A:C,3,0)</f>
        <v>2001</v>
      </c>
      <c r="E28" s="72">
        <v>28.417000000000002</v>
      </c>
      <c r="F28" s="72">
        <f t="shared" si="0"/>
        <v>0.81099999999999994</v>
      </c>
    </row>
    <row r="29" spans="1:6" x14ac:dyDescent="0.2">
      <c r="A29">
        <v>86</v>
      </c>
      <c r="B29">
        <v>10</v>
      </c>
      <c r="C29" t="str">
        <f>VLOOKUP(B29,'Startnummern Regio'!A:C,2,0)</f>
        <v>Moritz Waibel</v>
      </c>
      <c r="D29">
        <f>VLOOKUP(B29,'Startnummern Regio'!A:C,3,0)</f>
        <v>2001</v>
      </c>
      <c r="E29" s="72">
        <v>28.440999999999999</v>
      </c>
      <c r="F29" s="72">
        <f t="shared" si="0"/>
        <v>0.8349999999999973</v>
      </c>
    </row>
    <row r="30" spans="1:6" x14ac:dyDescent="0.2">
      <c r="A30">
        <v>103</v>
      </c>
      <c r="B30">
        <v>8</v>
      </c>
      <c r="C30" t="str">
        <f>VLOOKUP(B30,'Startnummern Regio'!A:C,2,0)</f>
        <v>Chiara Horning</v>
      </c>
      <c r="D30">
        <f>VLOOKUP(B30,'Startnummern Regio'!A:C,3,0)</f>
        <v>2000</v>
      </c>
      <c r="E30" s="72">
        <v>28.498999999999999</v>
      </c>
      <c r="F30" s="72">
        <f t="shared" si="0"/>
        <v>0.89299999999999713</v>
      </c>
    </row>
    <row r="31" spans="1:6" x14ac:dyDescent="0.2">
      <c r="A31">
        <v>136</v>
      </c>
      <c r="B31">
        <v>8</v>
      </c>
      <c r="C31" t="str">
        <f>VLOOKUP(B31,'Startnummern Regio'!A:C,2,0)</f>
        <v>Chiara Horning</v>
      </c>
      <c r="D31">
        <f>VLOOKUP(B31,'Startnummern Regio'!A:C,3,0)</f>
        <v>2000</v>
      </c>
      <c r="E31" s="72">
        <v>28.501999999999999</v>
      </c>
      <c r="F31" s="72">
        <f t="shared" si="0"/>
        <v>0.89599999999999724</v>
      </c>
    </row>
    <row r="32" spans="1:6" x14ac:dyDescent="0.2">
      <c r="A32">
        <v>114</v>
      </c>
      <c r="B32">
        <v>44</v>
      </c>
      <c r="C32">
        <f>VLOOKUP(B32,'Startnummern Regio'!A:C,2,0)</f>
        <v>0</v>
      </c>
      <c r="D32">
        <f>VLOOKUP(B32,'Startnummern Regio'!A:C,3,0)</f>
        <v>0</v>
      </c>
      <c r="E32" s="72">
        <v>28.504999999999999</v>
      </c>
      <c r="F32" s="72">
        <f t="shared" si="0"/>
        <v>0.89899999999999736</v>
      </c>
    </row>
    <row r="33" spans="1:6" x14ac:dyDescent="0.2">
      <c r="A33">
        <v>26</v>
      </c>
      <c r="B33">
        <v>44</v>
      </c>
      <c r="C33">
        <f>VLOOKUP(B33,'Startnummern Regio'!A:C,2,0)</f>
        <v>0</v>
      </c>
      <c r="D33">
        <f>VLOOKUP(B33,'Startnummern Regio'!A:C,3,0)</f>
        <v>0</v>
      </c>
      <c r="E33" s="72">
        <v>28.530999999999999</v>
      </c>
      <c r="F33" s="72">
        <f t="shared" si="0"/>
        <v>0.92499999999999716</v>
      </c>
    </row>
    <row r="34" spans="1:6" x14ac:dyDescent="0.2">
      <c r="A34">
        <v>96</v>
      </c>
      <c r="B34">
        <v>40</v>
      </c>
      <c r="C34" t="str">
        <f>VLOOKUP(B34,'Startnummern Regio'!A:C,2,0)</f>
        <v>Moritz Möllers</v>
      </c>
      <c r="D34">
        <f>VLOOKUP(B34,'Startnummern Regio'!A:C,3,0)</f>
        <v>2002</v>
      </c>
      <c r="E34" s="72">
        <v>28.555</v>
      </c>
      <c r="F34" s="72">
        <f t="shared" si="0"/>
        <v>0.94899999999999807</v>
      </c>
    </row>
    <row r="35" spans="1:6" x14ac:dyDescent="0.2">
      <c r="A35">
        <v>38</v>
      </c>
      <c r="B35">
        <v>44</v>
      </c>
      <c r="C35">
        <f>VLOOKUP(B35,'Startnummern Regio'!A:C,2,0)</f>
        <v>0</v>
      </c>
      <c r="D35">
        <f>VLOOKUP(B35,'Startnummern Regio'!A:C,3,0)</f>
        <v>0</v>
      </c>
      <c r="E35" s="72">
        <v>28.576000000000001</v>
      </c>
      <c r="F35" s="72">
        <f t="shared" si="0"/>
        <v>0.96999999999999886</v>
      </c>
    </row>
    <row r="36" spans="1:6" x14ac:dyDescent="0.2">
      <c r="A36">
        <v>137</v>
      </c>
      <c r="B36">
        <v>23</v>
      </c>
      <c r="C36" t="str">
        <f>VLOOKUP(B36,'Startnummern Regio'!A:C,2,0)</f>
        <v>Bela Walz</v>
      </c>
      <c r="D36">
        <f>VLOOKUP(B36,'Startnummern Regio'!A:C,3,0)</f>
        <v>2001</v>
      </c>
      <c r="E36" s="72">
        <v>28.731999999999999</v>
      </c>
      <c r="F36" s="72">
        <f t="shared" si="0"/>
        <v>1.1259999999999977</v>
      </c>
    </row>
    <row r="37" spans="1:6" x14ac:dyDescent="0.2">
      <c r="A37">
        <v>34</v>
      </c>
      <c r="B37">
        <v>40</v>
      </c>
      <c r="C37" t="str">
        <f>VLOOKUP(B37,'Startnummern Regio'!A:C,2,0)</f>
        <v>Moritz Möllers</v>
      </c>
      <c r="D37">
        <f>VLOOKUP(B37,'Startnummern Regio'!A:C,3,0)</f>
        <v>2002</v>
      </c>
      <c r="E37" s="72">
        <v>28.739000000000001</v>
      </c>
      <c r="F37" s="72">
        <f t="shared" si="0"/>
        <v>1.1329999999999991</v>
      </c>
    </row>
    <row r="38" spans="1:6" x14ac:dyDescent="0.2">
      <c r="A38">
        <v>66</v>
      </c>
      <c r="B38">
        <v>40</v>
      </c>
      <c r="C38" t="str">
        <f>VLOOKUP(B38,'Startnummern Regio'!A:C,2,0)</f>
        <v>Moritz Möllers</v>
      </c>
      <c r="D38">
        <f>VLOOKUP(B38,'Startnummern Regio'!A:C,3,0)</f>
        <v>2002</v>
      </c>
      <c r="E38" s="72">
        <v>28.760999999999999</v>
      </c>
      <c r="F38" s="72">
        <f t="shared" si="0"/>
        <v>1.1549999999999976</v>
      </c>
    </row>
    <row r="39" spans="1:6" x14ac:dyDescent="0.2">
      <c r="A39">
        <v>135</v>
      </c>
      <c r="B39">
        <v>44</v>
      </c>
      <c r="C39">
        <f>VLOOKUP(B39,'Startnummern Regio'!A:C,2,0)</f>
        <v>0</v>
      </c>
      <c r="D39">
        <f>VLOOKUP(B39,'Startnummern Regio'!A:C,3,0)</f>
        <v>0</v>
      </c>
      <c r="E39" s="72">
        <v>28.826000000000001</v>
      </c>
      <c r="F39" s="72">
        <f t="shared" si="0"/>
        <v>1.2199999999999989</v>
      </c>
    </row>
    <row r="40" spans="1:6" x14ac:dyDescent="0.2">
      <c r="A40">
        <v>146</v>
      </c>
      <c r="B40">
        <v>44</v>
      </c>
      <c r="C40">
        <f>VLOOKUP(B40,'Startnummern Regio'!A:C,2,0)</f>
        <v>0</v>
      </c>
      <c r="D40">
        <f>VLOOKUP(B40,'Startnummern Regio'!A:C,3,0)</f>
        <v>0</v>
      </c>
      <c r="E40" s="72">
        <v>28.826000000000001</v>
      </c>
      <c r="F40" s="72">
        <f t="shared" si="0"/>
        <v>1.2199999999999989</v>
      </c>
    </row>
    <row r="41" spans="1:6" x14ac:dyDescent="0.2">
      <c r="A41">
        <v>45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28.835999999999999</v>
      </c>
      <c r="F41" s="72">
        <f t="shared" si="0"/>
        <v>1.2299999999999969</v>
      </c>
    </row>
    <row r="42" spans="1:6" x14ac:dyDescent="0.2">
      <c r="A42">
        <v>83</v>
      </c>
      <c r="B42">
        <v>44</v>
      </c>
      <c r="C42">
        <f>VLOOKUP(B42,'Startnummern Regio'!A:C,2,0)</f>
        <v>0</v>
      </c>
      <c r="D42">
        <f>VLOOKUP(B42,'Startnummern Regio'!A:C,3,0)</f>
        <v>0</v>
      </c>
      <c r="E42" s="72">
        <v>28.838999999999999</v>
      </c>
      <c r="F42" s="72">
        <f t="shared" si="0"/>
        <v>1.232999999999997</v>
      </c>
    </row>
    <row r="43" spans="1:6" x14ac:dyDescent="0.2">
      <c r="A43">
        <v>106</v>
      </c>
      <c r="B43">
        <v>23</v>
      </c>
      <c r="C43" t="str">
        <f>VLOOKUP(B43,'Startnummern Regio'!A:C,2,0)</f>
        <v>Bela Walz</v>
      </c>
      <c r="D43">
        <f>VLOOKUP(B43,'Startnummern Regio'!A:C,3,0)</f>
        <v>2001</v>
      </c>
      <c r="E43" s="72">
        <v>28.856999999999999</v>
      </c>
      <c r="F43" s="72">
        <f t="shared" si="0"/>
        <v>1.2509999999999977</v>
      </c>
    </row>
    <row r="44" spans="1:6" x14ac:dyDescent="0.2">
      <c r="A44">
        <v>25</v>
      </c>
      <c r="B44">
        <v>33</v>
      </c>
      <c r="C44" t="str">
        <f>VLOOKUP(B44,'Startnummern Regio'!A:C,2,0)</f>
        <v>Lilly Wiesler</v>
      </c>
      <c r="D44">
        <f>VLOOKUP(B44,'Startnummern Regio'!A:C,3,0)</f>
        <v>2001</v>
      </c>
      <c r="E44" s="72">
        <v>28.87</v>
      </c>
      <c r="F44" s="72">
        <f t="shared" si="0"/>
        <v>1.2639999999999993</v>
      </c>
    </row>
    <row r="45" spans="1:6" x14ac:dyDescent="0.2">
      <c r="A45">
        <v>87</v>
      </c>
      <c r="B45">
        <v>40</v>
      </c>
      <c r="C45" t="str">
        <f>VLOOKUP(B45,'Startnummern Regio'!A:C,2,0)</f>
        <v>Moritz Möllers</v>
      </c>
      <c r="D45">
        <f>VLOOKUP(B45,'Startnummern Regio'!A:C,3,0)</f>
        <v>2002</v>
      </c>
      <c r="E45" s="72">
        <v>28.872</v>
      </c>
      <c r="F45" s="72">
        <f t="shared" si="0"/>
        <v>1.2659999999999982</v>
      </c>
    </row>
    <row r="46" spans="1:6" x14ac:dyDescent="0.2">
      <c r="A46">
        <v>59</v>
      </c>
      <c r="B46">
        <v>33</v>
      </c>
      <c r="C46" t="str">
        <f>VLOOKUP(B46,'Startnummern Regio'!A:C,2,0)</f>
        <v>Lilly Wiesler</v>
      </c>
      <c r="D46">
        <f>VLOOKUP(B46,'Startnummern Regio'!A:C,3,0)</f>
        <v>2001</v>
      </c>
      <c r="E46" s="72">
        <v>28.884</v>
      </c>
      <c r="F46" s="72">
        <f t="shared" si="0"/>
        <v>1.2779999999999987</v>
      </c>
    </row>
    <row r="47" spans="1:6" x14ac:dyDescent="0.2">
      <c r="A47">
        <v>113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28.907</v>
      </c>
      <c r="F47" s="72">
        <f t="shared" si="0"/>
        <v>1.3009999999999984</v>
      </c>
    </row>
    <row r="48" spans="1:6" x14ac:dyDescent="0.2">
      <c r="A48">
        <v>44</v>
      </c>
      <c r="B48">
        <v>23</v>
      </c>
      <c r="C48" t="str">
        <f>VLOOKUP(B48,'Startnummern Regio'!A:C,2,0)</f>
        <v>Bela Walz</v>
      </c>
      <c r="D48">
        <f>VLOOKUP(B48,'Startnummern Regio'!A:C,3,0)</f>
        <v>2001</v>
      </c>
      <c r="E48" s="72">
        <v>28.963999999999999</v>
      </c>
      <c r="F48" s="72">
        <f t="shared" si="0"/>
        <v>1.357999999999997</v>
      </c>
    </row>
    <row r="49" spans="1:6" x14ac:dyDescent="0.2">
      <c r="A49">
        <v>95</v>
      </c>
      <c r="B49">
        <v>23</v>
      </c>
      <c r="C49" t="str">
        <f>VLOOKUP(B49,'Startnummern Regio'!A:C,2,0)</f>
        <v>Bela Walz</v>
      </c>
      <c r="D49">
        <f>VLOOKUP(B49,'Startnummern Regio'!A:C,3,0)</f>
        <v>2001</v>
      </c>
      <c r="E49" s="72">
        <v>28.968</v>
      </c>
      <c r="F49" s="72">
        <f t="shared" si="0"/>
        <v>1.3619999999999983</v>
      </c>
    </row>
    <row r="50" spans="1:6" x14ac:dyDescent="0.2">
      <c r="A50">
        <v>84</v>
      </c>
      <c r="B50">
        <v>23</v>
      </c>
      <c r="C50" t="str">
        <f>VLOOKUP(B50,'Startnummern Regio'!A:C,2,0)</f>
        <v>Bela Walz</v>
      </c>
      <c r="D50">
        <f>VLOOKUP(B50,'Startnummern Regio'!A:C,3,0)</f>
        <v>2001</v>
      </c>
      <c r="E50" s="72">
        <v>28.972999999999999</v>
      </c>
      <c r="F50" s="72">
        <f t="shared" si="0"/>
        <v>1.3669999999999973</v>
      </c>
    </row>
    <row r="51" spans="1:6" x14ac:dyDescent="0.2">
      <c r="A51">
        <v>48</v>
      </c>
      <c r="B51">
        <v>33</v>
      </c>
      <c r="C51" t="str">
        <f>VLOOKUP(B51,'Startnummern Regio'!A:C,2,0)</f>
        <v>Lilly Wiesler</v>
      </c>
      <c r="D51">
        <f>VLOOKUP(B51,'Startnummern Regio'!A:C,3,0)</f>
        <v>2001</v>
      </c>
      <c r="E51" s="72">
        <v>28.989000000000001</v>
      </c>
      <c r="F51" s="72">
        <f t="shared" si="0"/>
        <v>1.3829999999999991</v>
      </c>
    </row>
    <row r="52" spans="1:6" x14ac:dyDescent="0.2">
      <c r="A52">
        <v>67</v>
      </c>
      <c r="B52">
        <v>23</v>
      </c>
      <c r="C52" t="str">
        <f>VLOOKUP(B52,'Startnummern Regio'!A:C,2,0)</f>
        <v>Bela Walz</v>
      </c>
      <c r="D52">
        <f>VLOOKUP(B52,'Startnummern Regio'!A:C,3,0)</f>
        <v>2001</v>
      </c>
      <c r="E52" s="72">
        <v>29.007000000000001</v>
      </c>
      <c r="F52" s="72">
        <f t="shared" si="0"/>
        <v>1.4009999999999998</v>
      </c>
    </row>
    <row r="53" spans="1:6" x14ac:dyDescent="0.2">
      <c r="A53">
        <v>68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29.010999999999999</v>
      </c>
      <c r="F53" s="72">
        <f t="shared" si="0"/>
        <v>1.4049999999999976</v>
      </c>
    </row>
    <row r="54" spans="1:6" x14ac:dyDescent="0.2">
      <c r="A54">
        <v>49</v>
      </c>
      <c r="B54">
        <v>44</v>
      </c>
      <c r="C54">
        <f>VLOOKUP(B54,'Startnummern Regio'!A:C,2,0)</f>
        <v>0</v>
      </c>
      <c r="D54">
        <f>VLOOKUP(B54,'Startnummern Regio'!A:C,3,0)</f>
        <v>0</v>
      </c>
      <c r="E54" s="72">
        <v>29.059000000000001</v>
      </c>
      <c r="F54" s="72">
        <f t="shared" si="0"/>
        <v>1.4529999999999994</v>
      </c>
    </row>
    <row r="55" spans="1:6" x14ac:dyDescent="0.2">
      <c r="A55">
        <v>80</v>
      </c>
      <c r="B55">
        <v>20</v>
      </c>
      <c r="C55" t="str">
        <f>VLOOKUP(B55,'Startnummern Regio'!A:C,2,0)</f>
        <v>Vanessa Möllinger</v>
      </c>
      <c r="D55">
        <f>VLOOKUP(B55,'Startnummern Regio'!A:C,3,0)</f>
        <v>2001</v>
      </c>
      <c r="E55" s="72">
        <v>29.071000000000002</v>
      </c>
      <c r="F55" s="72">
        <f t="shared" si="0"/>
        <v>1.4649999999999999</v>
      </c>
    </row>
    <row r="56" spans="1:6" x14ac:dyDescent="0.2">
      <c r="A56">
        <v>35</v>
      </c>
      <c r="B56">
        <v>20</v>
      </c>
      <c r="C56" t="str">
        <f>VLOOKUP(B56,'Startnummern Regio'!A:C,2,0)</f>
        <v>Vanessa Möllinger</v>
      </c>
      <c r="D56">
        <f>VLOOKUP(B56,'Startnummern Regio'!A:C,3,0)</f>
        <v>2001</v>
      </c>
      <c r="E56" s="72">
        <v>29.09</v>
      </c>
      <c r="F56" s="72">
        <f t="shared" si="0"/>
        <v>1.4839999999999982</v>
      </c>
    </row>
    <row r="57" spans="1:6" x14ac:dyDescent="0.2">
      <c r="A57">
        <v>56</v>
      </c>
      <c r="B57">
        <v>40</v>
      </c>
      <c r="C57" t="str">
        <f>VLOOKUP(B57,'Startnummern Regio'!A:C,2,0)</f>
        <v>Moritz Möllers</v>
      </c>
      <c r="D57">
        <f>VLOOKUP(B57,'Startnummern Regio'!A:C,3,0)</f>
        <v>2002</v>
      </c>
      <c r="E57" s="72">
        <v>29.097000000000001</v>
      </c>
      <c r="F57" s="72">
        <f t="shared" si="0"/>
        <v>1.4909999999999997</v>
      </c>
    </row>
    <row r="58" spans="1:6" x14ac:dyDescent="0.2">
      <c r="A58">
        <v>71</v>
      </c>
      <c r="B58">
        <v>44</v>
      </c>
      <c r="C58">
        <f>VLOOKUP(B58,'Startnummern Regio'!A:C,2,0)</f>
        <v>0</v>
      </c>
      <c r="D58">
        <f>VLOOKUP(B58,'Startnummern Regio'!A:C,3,0)</f>
        <v>0</v>
      </c>
      <c r="E58" s="72">
        <v>29.1</v>
      </c>
      <c r="F58" s="72">
        <f t="shared" si="0"/>
        <v>1.4939999999999998</v>
      </c>
    </row>
    <row r="59" spans="1:6" x14ac:dyDescent="0.2">
      <c r="A59">
        <v>130</v>
      </c>
      <c r="B59">
        <v>20</v>
      </c>
      <c r="C59" t="str">
        <f>VLOOKUP(B59,'Startnummern Regio'!A:C,2,0)</f>
        <v>Vanessa Möllinger</v>
      </c>
      <c r="D59">
        <f>VLOOKUP(B59,'Startnummern Regio'!A:C,3,0)</f>
        <v>2001</v>
      </c>
      <c r="E59" s="72">
        <v>29.172000000000001</v>
      </c>
      <c r="F59" s="72">
        <f t="shared" si="0"/>
        <v>1.5659999999999989</v>
      </c>
    </row>
    <row r="60" spans="1:6" x14ac:dyDescent="0.2">
      <c r="A60">
        <v>105</v>
      </c>
      <c r="B60">
        <v>20</v>
      </c>
      <c r="C60" t="str">
        <f>VLOOKUP(B60,'Startnummern Regio'!A:C,2,0)</f>
        <v>Vanessa Möllinger</v>
      </c>
      <c r="D60">
        <f>VLOOKUP(B60,'Startnummern Regio'!A:C,3,0)</f>
        <v>2001</v>
      </c>
      <c r="E60" s="72">
        <v>29.177</v>
      </c>
      <c r="F60" s="72">
        <f t="shared" si="0"/>
        <v>1.570999999999998</v>
      </c>
    </row>
    <row r="61" spans="1:6" x14ac:dyDescent="0.2">
      <c r="A61">
        <v>32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29.193999999999999</v>
      </c>
      <c r="F61" s="72">
        <f t="shared" si="0"/>
        <v>1.5879999999999974</v>
      </c>
    </row>
    <row r="62" spans="1:6" x14ac:dyDescent="0.2">
      <c r="A62">
        <v>24</v>
      </c>
      <c r="B62">
        <v>20</v>
      </c>
      <c r="C62" t="str">
        <f>VLOOKUP(B62,'Startnummern Regio'!A:C,2,0)</f>
        <v>Vanessa Möllinger</v>
      </c>
      <c r="D62">
        <f>VLOOKUP(B62,'Startnummern Regio'!A:C,3,0)</f>
        <v>2001</v>
      </c>
      <c r="E62" s="72">
        <v>29.215</v>
      </c>
      <c r="F62" s="72">
        <f t="shared" si="0"/>
        <v>1.6089999999999982</v>
      </c>
    </row>
    <row r="63" spans="1:6" x14ac:dyDescent="0.2">
      <c r="A63">
        <v>16</v>
      </c>
      <c r="B63">
        <v>20</v>
      </c>
      <c r="C63" t="str">
        <f>VLOOKUP(B63,'Startnummern Regio'!A:C,2,0)</f>
        <v>Vanessa Möllinger</v>
      </c>
      <c r="D63">
        <f>VLOOKUP(B63,'Startnummern Regio'!A:C,3,0)</f>
        <v>2001</v>
      </c>
      <c r="E63" s="72">
        <v>29.221</v>
      </c>
      <c r="F63" s="72">
        <f t="shared" si="0"/>
        <v>1.6149999999999984</v>
      </c>
    </row>
    <row r="64" spans="1:6" x14ac:dyDescent="0.2">
      <c r="A64">
        <v>70</v>
      </c>
      <c r="B64">
        <v>20</v>
      </c>
      <c r="C64" t="str">
        <f>VLOOKUP(B64,'Startnummern Regio'!A:C,2,0)</f>
        <v>Vanessa Möllinger</v>
      </c>
      <c r="D64">
        <f>VLOOKUP(B64,'Startnummern Regio'!A:C,3,0)</f>
        <v>2001</v>
      </c>
      <c r="E64" s="72">
        <v>29.23</v>
      </c>
      <c r="F64" s="72">
        <f t="shared" si="0"/>
        <v>1.6239999999999988</v>
      </c>
    </row>
    <row r="65" spans="1:6" x14ac:dyDescent="0.2">
      <c r="A65">
        <v>15</v>
      </c>
      <c r="B65">
        <v>33</v>
      </c>
      <c r="C65" t="str">
        <f>VLOOKUP(B65,'Startnummern Regio'!A:C,2,0)</f>
        <v>Lilly Wiesler</v>
      </c>
      <c r="D65">
        <f>VLOOKUP(B65,'Startnummern Regio'!A:C,3,0)</f>
        <v>2001</v>
      </c>
      <c r="E65" s="72">
        <v>29.277000000000001</v>
      </c>
      <c r="F65" s="72">
        <f t="shared" si="0"/>
        <v>1.6709999999999994</v>
      </c>
    </row>
    <row r="66" spans="1:6" x14ac:dyDescent="0.2">
      <c r="A66">
        <v>60</v>
      </c>
      <c r="B66">
        <v>44</v>
      </c>
      <c r="C66">
        <f>VLOOKUP(B66,'Startnummern Regio'!A:C,2,0)</f>
        <v>0</v>
      </c>
      <c r="D66">
        <f>VLOOKUP(B66,'Startnummern Regio'!A:C,3,0)</f>
        <v>0</v>
      </c>
      <c r="E66" s="72">
        <v>29.286999999999999</v>
      </c>
      <c r="F66" s="72">
        <f t="shared" si="0"/>
        <v>1.6809999999999974</v>
      </c>
    </row>
    <row r="67" spans="1:6" x14ac:dyDescent="0.2">
      <c r="A67">
        <v>47</v>
      </c>
      <c r="B67">
        <v>20</v>
      </c>
      <c r="C67" t="str">
        <f>VLOOKUP(B67,'Startnummern Regio'!A:C,2,0)</f>
        <v>Vanessa Möllinger</v>
      </c>
      <c r="D67">
        <f>VLOOKUP(B67,'Startnummern Regio'!A:C,3,0)</f>
        <v>2001</v>
      </c>
      <c r="E67" s="72">
        <v>29.366</v>
      </c>
      <c r="F67" s="72">
        <f t="shared" si="0"/>
        <v>1.759999999999998</v>
      </c>
    </row>
    <row r="68" spans="1:6" x14ac:dyDescent="0.2">
      <c r="A68">
        <v>74</v>
      </c>
      <c r="B68">
        <v>55</v>
      </c>
      <c r="C68" t="str">
        <f>VLOOKUP(B68,'Startnummern Regio'!A:C,2,0)</f>
        <v>Wilson Klausmann</v>
      </c>
      <c r="D68">
        <f>VLOOKUP(B68,'Startnummern Regio'!A:C,3,0)</f>
        <v>2009</v>
      </c>
      <c r="E68" s="72">
        <v>29.367999999999999</v>
      </c>
      <c r="F68" s="72">
        <f t="shared" ref="F68:F118" si="1">E68-$E$2</f>
        <v>1.7619999999999969</v>
      </c>
    </row>
    <row r="69" spans="1:6" x14ac:dyDescent="0.2">
      <c r="A69">
        <v>102</v>
      </c>
      <c r="B69">
        <v>44</v>
      </c>
      <c r="C69">
        <f>VLOOKUP(B69,'Startnummern Regio'!A:C,2,0)</f>
        <v>0</v>
      </c>
      <c r="D69">
        <f>VLOOKUP(B69,'Startnummern Regio'!A:C,3,0)</f>
        <v>0</v>
      </c>
      <c r="E69" s="72">
        <v>29.398</v>
      </c>
      <c r="F69" s="72">
        <f t="shared" si="1"/>
        <v>1.791999999999998</v>
      </c>
    </row>
    <row r="70" spans="1:6" x14ac:dyDescent="0.2">
      <c r="A70">
        <v>131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29.411999999999999</v>
      </c>
      <c r="F70" s="72">
        <f t="shared" si="1"/>
        <v>1.8059999999999974</v>
      </c>
    </row>
    <row r="71" spans="1:6" x14ac:dyDescent="0.2">
      <c r="A71">
        <v>142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29.46</v>
      </c>
      <c r="F71" s="72">
        <f t="shared" si="1"/>
        <v>1.8539999999999992</v>
      </c>
    </row>
    <row r="72" spans="1:6" x14ac:dyDescent="0.2">
      <c r="A72">
        <v>115</v>
      </c>
      <c r="B72">
        <v>20</v>
      </c>
      <c r="C72" t="str">
        <f>VLOOKUP(B72,'Startnummern Regio'!A:C,2,0)</f>
        <v>Vanessa Möllinger</v>
      </c>
      <c r="D72">
        <f>VLOOKUP(B72,'Startnummern Regio'!A:C,3,0)</f>
        <v>2001</v>
      </c>
      <c r="E72" s="72">
        <v>29.468</v>
      </c>
      <c r="F72" s="72">
        <f t="shared" si="1"/>
        <v>1.8619999999999983</v>
      </c>
    </row>
    <row r="73" spans="1:6" x14ac:dyDescent="0.2">
      <c r="A73">
        <v>132</v>
      </c>
      <c r="B73">
        <v>55</v>
      </c>
      <c r="C73" t="str">
        <f>VLOOKUP(B73,'Startnummern Regio'!A:C,2,0)</f>
        <v>Wilson Klausmann</v>
      </c>
      <c r="D73">
        <f>VLOOKUP(B73,'Startnummern Regio'!A:C,3,0)</f>
        <v>2009</v>
      </c>
      <c r="E73" s="72">
        <v>29.635999999999999</v>
      </c>
      <c r="F73" s="72">
        <f t="shared" si="1"/>
        <v>2.0299999999999976</v>
      </c>
    </row>
    <row r="74" spans="1:6" x14ac:dyDescent="0.2">
      <c r="A74">
        <v>55</v>
      </c>
      <c r="B74">
        <v>23</v>
      </c>
      <c r="C74" t="str">
        <f>VLOOKUP(B74,'Startnummern Regio'!A:C,2,0)</f>
        <v>Bela Walz</v>
      </c>
      <c r="D74">
        <f>VLOOKUP(B74,'Startnummern Regio'!A:C,3,0)</f>
        <v>2001</v>
      </c>
      <c r="E74" s="72">
        <v>29.693999999999999</v>
      </c>
      <c r="F74" s="72">
        <f t="shared" si="1"/>
        <v>2.0879999999999974</v>
      </c>
    </row>
    <row r="75" spans="1:6" x14ac:dyDescent="0.2">
      <c r="A75">
        <v>121</v>
      </c>
      <c r="B75">
        <v>55</v>
      </c>
      <c r="C75" t="str">
        <f>VLOOKUP(B75,'Startnummern Regio'!A:C,2,0)</f>
        <v>Wilson Klausmann</v>
      </c>
      <c r="D75">
        <f>VLOOKUP(B75,'Startnummern Regio'!A:C,3,0)</f>
        <v>2009</v>
      </c>
      <c r="E75" s="72">
        <v>29.713999999999999</v>
      </c>
      <c r="F75" s="72">
        <f t="shared" si="1"/>
        <v>2.107999999999997</v>
      </c>
    </row>
    <row r="76" spans="1:6" x14ac:dyDescent="0.2">
      <c r="A76">
        <v>134</v>
      </c>
      <c r="B76">
        <v>3</v>
      </c>
      <c r="C76" t="str">
        <f>VLOOKUP(B76,'Startnummern Regio'!A:C,2,0)</f>
        <v>Dennis Möllinger</v>
      </c>
      <c r="D76">
        <f>VLOOKUP(B76,'Startnummern Regio'!A:C,3,0)</f>
        <v>2003</v>
      </c>
      <c r="E76" s="72">
        <v>29.725999999999999</v>
      </c>
      <c r="F76" s="72">
        <f t="shared" si="1"/>
        <v>2.1199999999999974</v>
      </c>
    </row>
    <row r="77" spans="1:6" x14ac:dyDescent="0.2">
      <c r="A77">
        <v>124</v>
      </c>
      <c r="B77">
        <v>44</v>
      </c>
      <c r="C77">
        <f>VLOOKUP(B77,'Startnummern Regio'!A:C,2,0)</f>
        <v>0</v>
      </c>
      <c r="D77">
        <f>VLOOKUP(B77,'Startnummern Regio'!A:C,3,0)</f>
        <v>0</v>
      </c>
      <c r="E77" s="72">
        <v>29.748000000000001</v>
      </c>
      <c r="F77" s="72">
        <f t="shared" si="1"/>
        <v>2.1419999999999995</v>
      </c>
    </row>
    <row r="78" spans="1:6" x14ac:dyDescent="0.2">
      <c r="A78">
        <v>65</v>
      </c>
      <c r="B78">
        <v>3</v>
      </c>
      <c r="C78" t="str">
        <f>VLOOKUP(B78,'Startnummern Regio'!A:C,2,0)</f>
        <v>Dennis Möllinger</v>
      </c>
      <c r="D78">
        <f>VLOOKUP(B78,'Startnummern Regio'!A:C,3,0)</f>
        <v>2003</v>
      </c>
      <c r="E78" s="72">
        <v>29.802</v>
      </c>
      <c r="F78" s="72">
        <f t="shared" si="1"/>
        <v>2.195999999999998</v>
      </c>
    </row>
    <row r="79" spans="1:6" x14ac:dyDescent="0.2">
      <c r="A79">
        <v>140</v>
      </c>
      <c r="B79">
        <v>20</v>
      </c>
      <c r="C79" t="str">
        <f>VLOOKUP(B79,'Startnummern Regio'!A:C,2,0)</f>
        <v>Vanessa Möllinger</v>
      </c>
      <c r="D79">
        <f>VLOOKUP(B79,'Startnummern Regio'!A:C,3,0)</f>
        <v>2001</v>
      </c>
      <c r="E79" s="72">
        <v>29.827999999999999</v>
      </c>
      <c r="F79" s="72">
        <f t="shared" si="1"/>
        <v>2.2219999999999978</v>
      </c>
    </row>
    <row r="80" spans="1:6" x14ac:dyDescent="0.2">
      <c r="A80">
        <v>63</v>
      </c>
      <c r="B80">
        <v>55</v>
      </c>
      <c r="C80" t="str">
        <f>VLOOKUP(B80,'Startnummern Regio'!A:C,2,0)</f>
        <v>Wilson Klausmann</v>
      </c>
      <c r="D80">
        <f>VLOOKUP(B80,'Startnummern Regio'!A:C,3,0)</f>
        <v>2009</v>
      </c>
      <c r="E80" s="72">
        <v>29.843</v>
      </c>
      <c r="F80" s="72">
        <f t="shared" si="1"/>
        <v>2.2369999999999983</v>
      </c>
    </row>
    <row r="81" spans="1:6" x14ac:dyDescent="0.2">
      <c r="A81">
        <v>133</v>
      </c>
      <c r="B81">
        <v>4</v>
      </c>
      <c r="C81" t="str">
        <f>VLOOKUP(B81,'Startnummern Regio'!A:C,2,0)</f>
        <v>Moritz Wiesler</v>
      </c>
      <c r="D81">
        <f>VLOOKUP(B81,'Startnummern Regio'!A:C,3,0)</f>
        <v>2006</v>
      </c>
      <c r="E81" s="72">
        <v>29.87</v>
      </c>
      <c r="F81" s="72">
        <f t="shared" si="1"/>
        <v>2.2639999999999993</v>
      </c>
    </row>
    <row r="82" spans="1:6" x14ac:dyDescent="0.2">
      <c r="A82">
        <v>43</v>
      </c>
      <c r="B82">
        <v>10</v>
      </c>
      <c r="C82" t="str">
        <f>VLOOKUP(B82,'Startnummern Regio'!A:C,2,0)</f>
        <v>Moritz Waibel</v>
      </c>
      <c r="D82">
        <f>VLOOKUP(B82,'Startnummern Regio'!A:C,3,0)</f>
        <v>2001</v>
      </c>
      <c r="E82" s="72">
        <v>29.891999999999999</v>
      </c>
      <c r="F82" s="72">
        <f t="shared" si="1"/>
        <v>2.2859999999999978</v>
      </c>
    </row>
    <row r="83" spans="1:6" x14ac:dyDescent="0.2">
      <c r="A83">
        <v>40</v>
      </c>
      <c r="B83">
        <v>55</v>
      </c>
      <c r="C83" t="str">
        <f>VLOOKUP(B83,'Startnummern Regio'!A:C,2,0)</f>
        <v>Wilson Klausmann</v>
      </c>
      <c r="D83">
        <f>VLOOKUP(B83,'Startnummern Regio'!A:C,3,0)</f>
        <v>2009</v>
      </c>
      <c r="E83" s="72">
        <v>29.896000000000001</v>
      </c>
      <c r="F83" s="72">
        <f t="shared" si="1"/>
        <v>2.2899999999999991</v>
      </c>
    </row>
    <row r="84" spans="1:6" x14ac:dyDescent="0.2">
      <c r="A84">
        <v>58</v>
      </c>
      <c r="B84">
        <v>20</v>
      </c>
      <c r="C84" t="str">
        <f>VLOOKUP(B84,'Startnummern Regio'!A:C,2,0)</f>
        <v>Vanessa Möllinger</v>
      </c>
      <c r="D84">
        <f>VLOOKUP(B84,'Startnummern Regio'!A:C,3,0)</f>
        <v>2001</v>
      </c>
      <c r="E84" s="72">
        <v>29.905999999999999</v>
      </c>
      <c r="F84" s="72">
        <f t="shared" si="1"/>
        <v>2.2999999999999972</v>
      </c>
    </row>
    <row r="85" spans="1:6" x14ac:dyDescent="0.2">
      <c r="A85">
        <v>57</v>
      </c>
      <c r="B85">
        <v>10</v>
      </c>
      <c r="C85" t="str">
        <f>VLOOKUP(B85,'Startnummern Regio'!A:C,2,0)</f>
        <v>Moritz Waibel</v>
      </c>
      <c r="D85">
        <f>VLOOKUP(B85,'Startnummern Regio'!A:C,3,0)</f>
        <v>2001</v>
      </c>
      <c r="E85" s="72">
        <v>29.911999999999999</v>
      </c>
      <c r="F85" s="72">
        <f t="shared" si="1"/>
        <v>2.3059999999999974</v>
      </c>
    </row>
    <row r="86" spans="1:6" x14ac:dyDescent="0.2">
      <c r="A86">
        <v>122</v>
      </c>
      <c r="B86">
        <v>4</v>
      </c>
      <c r="C86" t="str">
        <f>VLOOKUP(B86,'Startnummern Regio'!A:C,2,0)</f>
        <v>Moritz Wiesler</v>
      </c>
      <c r="D86">
        <f>VLOOKUP(B86,'Startnummern Regio'!A:C,3,0)</f>
        <v>2006</v>
      </c>
      <c r="E86" s="72">
        <v>29.95</v>
      </c>
      <c r="F86" s="72">
        <f t="shared" si="1"/>
        <v>2.3439999999999976</v>
      </c>
    </row>
    <row r="87" spans="1:6" x14ac:dyDescent="0.2">
      <c r="A87">
        <v>101</v>
      </c>
      <c r="B87">
        <v>3</v>
      </c>
      <c r="C87" t="str">
        <f>VLOOKUP(B87,'Startnummern Regio'!A:C,2,0)</f>
        <v>Dennis Möllinger</v>
      </c>
      <c r="D87">
        <f>VLOOKUP(B87,'Startnummern Regio'!A:C,3,0)</f>
        <v>2003</v>
      </c>
      <c r="E87" s="72">
        <v>29.959</v>
      </c>
      <c r="F87" s="72">
        <f t="shared" si="1"/>
        <v>2.352999999999998</v>
      </c>
    </row>
    <row r="88" spans="1:6" x14ac:dyDescent="0.2">
      <c r="A88">
        <v>85</v>
      </c>
      <c r="B88">
        <v>37</v>
      </c>
      <c r="C88" t="str">
        <f>VLOOKUP(B88,'Startnummern Regio'!A:C,2,0)</f>
        <v xml:space="preserve">Mirco Ludwig </v>
      </c>
      <c r="D88">
        <f>VLOOKUP(B88,'Startnummern Regio'!A:C,3,0)</f>
        <v>2003</v>
      </c>
      <c r="E88" s="72">
        <v>30.047999999999998</v>
      </c>
      <c r="F88" s="72">
        <f t="shared" si="1"/>
        <v>2.4419999999999966</v>
      </c>
    </row>
    <row r="89" spans="1:6" x14ac:dyDescent="0.2">
      <c r="A89">
        <v>75</v>
      </c>
      <c r="B89">
        <v>4</v>
      </c>
      <c r="C89" t="str">
        <f>VLOOKUP(B89,'Startnummern Regio'!A:C,2,0)</f>
        <v>Moritz Wiesler</v>
      </c>
      <c r="D89">
        <f>VLOOKUP(B89,'Startnummern Regio'!A:C,3,0)</f>
        <v>2006</v>
      </c>
      <c r="E89" s="72">
        <v>30.055</v>
      </c>
      <c r="F89" s="72">
        <f t="shared" si="1"/>
        <v>2.4489999999999981</v>
      </c>
    </row>
    <row r="90" spans="1:6" x14ac:dyDescent="0.2">
      <c r="A90">
        <v>120</v>
      </c>
      <c r="B90">
        <v>37</v>
      </c>
      <c r="C90" t="str">
        <f>VLOOKUP(B90,'Startnummern Regio'!A:C,2,0)</f>
        <v xml:space="preserve">Mirco Ludwig </v>
      </c>
      <c r="D90">
        <f>VLOOKUP(B90,'Startnummern Regio'!A:C,3,0)</f>
        <v>2003</v>
      </c>
      <c r="E90" s="72">
        <v>30.065999999999999</v>
      </c>
      <c r="F90" s="72">
        <f t="shared" si="1"/>
        <v>2.4599999999999973</v>
      </c>
    </row>
    <row r="91" spans="1:6" x14ac:dyDescent="0.2">
      <c r="A91">
        <v>73</v>
      </c>
      <c r="B91">
        <v>37</v>
      </c>
      <c r="C91" t="str">
        <f>VLOOKUP(B91,'Startnummern Regio'!A:C,2,0)</f>
        <v xml:space="preserve">Mirco Ludwig </v>
      </c>
      <c r="D91">
        <f>VLOOKUP(B91,'Startnummern Regio'!A:C,3,0)</f>
        <v>2003</v>
      </c>
      <c r="E91" s="72">
        <v>30.088000000000001</v>
      </c>
      <c r="F91" s="72">
        <f t="shared" si="1"/>
        <v>2.4819999999999993</v>
      </c>
    </row>
    <row r="92" spans="1:6" x14ac:dyDescent="0.2">
      <c r="A92">
        <v>145</v>
      </c>
      <c r="B92">
        <v>4</v>
      </c>
      <c r="C92" t="str">
        <f>VLOOKUP(B92,'Startnummern Regio'!A:C,2,0)</f>
        <v>Moritz Wiesler</v>
      </c>
      <c r="D92">
        <f>VLOOKUP(B92,'Startnummern Regio'!A:C,3,0)</f>
        <v>2006</v>
      </c>
      <c r="E92" s="72">
        <v>30.114000000000001</v>
      </c>
      <c r="F92" s="72">
        <f t="shared" si="1"/>
        <v>2.5079999999999991</v>
      </c>
    </row>
    <row r="93" spans="1:6" x14ac:dyDescent="0.2">
      <c r="A93">
        <v>98</v>
      </c>
      <c r="B93">
        <v>37</v>
      </c>
      <c r="C93" t="str">
        <f>VLOOKUP(B93,'Startnummern Regio'!A:C,2,0)</f>
        <v xml:space="preserve">Mirco Ludwig </v>
      </c>
      <c r="D93">
        <f>VLOOKUP(B93,'Startnummern Regio'!A:C,3,0)</f>
        <v>2003</v>
      </c>
      <c r="E93" s="72">
        <v>30.126999999999999</v>
      </c>
      <c r="F93" s="72">
        <f t="shared" si="1"/>
        <v>2.5209999999999972</v>
      </c>
    </row>
    <row r="94" spans="1:6" x14ac:dyDescent="0.2">
      <c r="A94">
        <v>20</v>
      </c>
      <c r="B94">
        <v>3</v>
      </c>
      <c r="C94" t="str">
        <f>VLOOKUP(B94,'Startnummern Regio'!A:C,2,0)</f>
        <v>Dennis Möllinger</v>
      </c>
      <c r="D94">
        <f>VLOOKUP(B94,'Startnummern Regio'!A:C,3,0)</f>
        <v>2003</v>
      </c>
      <c r="E94" s="72">
        <v>30.129000000000001</v>
      </c>
      <c r="F94" s="72">
        <f t="shared" si="1"/>
        <v>2.5229999999999997</v>
      </c>
    </row>
    <row r="95" spans="1:6" x14ac:dyDescent="0.2">
      <c r="A95">
        <v>92</v>
      </c>
      <c r="B95">
        <v>20</v>
      </c>
      <c r="C95" t="str">
        <f>VLOOKUP(B95,'Startnummern Regio'!A:C,2,0)</f>
        <v>Vanessa Möllinger</v>
      </c>
      <c r="D95">
        <f>VLOOKUP(B95,'Startnummern Regio'!A:C,3,0)</f>
        <v>2001</v>
      </c>
      <c r="E95" s="72">
        <v>30.131</v>
      </c>
      <c r="F95" s="72">
        <f t="shared" si="1"/>
        <v>2.5249999999999986</v>
      </c>
    </row>
    <row r="96" spans="1:6" x14ac:dyDescent="0.2">
      <c r="A96">
        <v>90</v>
      </c>
      <c r="B96">
        <v>3</v>
      </c>
      <c r="C96" t="str">
        <f>VLOOKUP(B96,'Startnummern Regio'!A:C,2,0)</f>
        <v>Dennis Möllinger</v>
      </c>
      <c r="D96">
        <f>VLOOKUP(B96,'Startnummern Regio'!A:C,3,0)</f>
        <v>2003</v>
      </c>
      <c r="E96" s="72">
        <v>30.135000000000002</v>
      </c>
      <c r="F96" s="72">
        <f t="shared" si="1"/>
        <v>2.5289999999999999</v>
      </c>
    </row>
    <row r="97" spans="1:6" x14ac:dyDescent="0.2">
      <c r="A97">
        <v>39</v>
      </c>
      <c r="B97">
        <v>37</v>
      </c>
      <c r="C97" t="str">
        <f>VLOOKUP(B97,'Startnummern Regio'!A:C,2,0)</f>
        <v xml:space="preserve">Mirco Ludwig </v>
      </c>
      <c r="D97">
        <f>VLOOKUP(B97,'Startnummern Regio'!A:C,3,0)</f>
        <v>2003</v>
      </c>
      <c r="E97" s="72">
        <v>30.193999999999999</v>
      </c>
      <c r="F97" s="72">
        <f t="shared" si="1"/>
        <v>2.5879999999999974</v>
      </c>
    </row>
    <row r="98" spans="1:6" x14ac:dyDescent="0.2">
      <c r="A98">
        <v>111</v>
      </c>
      <c r="B98">
        <v>4</v>
      </c>
      <c r="C98" t="str">
        <f>VLOOKUP(B98,'Startnummern Regio'!A:C,2,0)</f>
        <v>Moritz Wiesler</v>
      </c>
      <c r="D98">
        <f>VLOOKUP(B98,'Startnummern Regio'!A:C,3,0)</f>
        <v>2006</v>
      </c>
      <c r="E98" s="72">
        <v>30.2</v>
      </c>
      <c r="F98" s="72">
        <f t="shared" si="1"/>
        <v>2.5939999999999976</v>
      </c>
    </row>
    <row r="99" spans="1:6" x14ac:dyDescent="0.2">
      <c r="A99">
        <v>144</v>
      </c>
      <c r="B99">
        <v>3</v>
      </c>
      <c r="C99" t="str">
        <f>VLOOKUP(B99,'Startnummern Regio'!A:C,2,0)</f>
        <v>Dennis Möllinger</v>
      </c>
      <c r="D99">
        <f>VLOOKUP(B99,'Startnummern Regio'!A:C,3,0)</f>
        <v>2003</v>
      </c>
      <c r="E99" s="72">
        <v>30.2</v>
      </c>
      <c r="F99" s="72">
        <f t="shared" si="1"/>
        <v>2.5939999999999976</v>
      </c>
    </row>
    <row r="100" spans="1:6" x14ac:dyDescent="0.2">
      <c r="A100">
        <v>76</v>
      </c>
      <c r="B100">
        <v>3</v>
      </c>
      <c r="C100" t="str">
        <f>VLOOKUP(B100,'Startnummern Regio'!A:C,2,0)</f>
        <v>Dennis Möllinger</v>
      </c>
      <c r="D100">
        <f>VLOOKUP(B100,'Startnummern Regio'!A:C,3,0)</f>
        <v>2003</v>
      </c>
      <c r="E100" s="72">
        <v>30.305</v>
      </c>
      <c r="F100" s="72">
        <f t="shared" si="1"/>
        <v>2.6989999999999981</v>
      </c>
    </row>
    <row r="101" spans="1:6" x14ac:dyDescent="0.2">
      <c r="A101">
        <v>19</v>
      </c>
      <c r="B101">
        <v>4</v>
      </c>
      <c r="C101" t="str">
        <f>VLOOKUP(B101,'Startnummern Regio'!A:C,2,0)</f>
        <v>Moritz Wiesler</v>
      </c>
      <c r="D101">
        <f>VLOOKUP(B101,'Startnummern Regio'!A:C,3,0)</f>
        <v>2006</v>
      </c>
      <c r="E101" s="72">
        <v>30.335999999999999</v>
      </c>
      <c r="F101" s="72">
        <f t="shared" si="1"/>
        <v>2.7299999999999969</v>
      </c>
    </row>
    <row r="102" spans="1:6" x14ac:dyDescent="0.2">
      <c r="A102">
        <v>123</v>
      </c>
      <c r="B102">
        <v>3</v>
      </c>
      <c r="C102" t="str">
        <f>VLOOKUP(B102,'Startnummern Regio'!A:C,2,0)</f>
        <v>Dennis Möllinger</v>
      </c>
      <c r="D102">
        <f>VLOOKUP(B102,'Startnummern Regio'!A:C,3,0)</f>
        <v>2003</v>
      </c>
      <c r="E102" s="72">
        <v>30.41</v>
      </c>
      <c r="F102" s="72">
        <f t="shared" si="1"/>
        <v>2.8039999999999985</v>
      </c>
    </row>
    <row r="103" spans="1:6" x14ac:dyDescent="0.2">
      <c r="A103">
        <v>112</v>
      </c>
      <c r="B103">
        <v>3</v>
      </c>
      <c r="C103" t="str">
        <f>VLOOKUP(B103,'Startnummern Regio'!A:C,2,0)</f>
        <v>Dennis Möllinger</v>
      </c>
      <c r="D103">
        <f>VLOOKUP(B103,'Startnummern Regio'!A:C,3,0)</f>
        <v>2003</v>
      </c>
      <c r="E103" s="72">
        <v>30.437000000000001</v>
      </c>
      <c r="F103" s="72">
        <f t="shared" si="1"/>
        <v>2.8309999999999995</v>
      </c>
    </row>
    <row r="104" spans="1:6" x14ac:dyDescent="0.2">
      <c r="A104">
        <v>64</v>
      </c>
      <c r="B104">
        <v>4</v>
      </c>
      <c r="C104" t="str">
        <f>VLOOKUP(B104,'Startnummern Regio'!A:C,2,0)</f>
        <v>Moritz Wiesler</v>
      </c>
      <c r="D104">
        <f>VLOOKUP(B104,'Startnummern Regio'!A:C,3,0)</f>
        <v>2006</v>
      </c>
      <c r="E104" s="72">
        <v>30.452999999999999</v>
      </c>
      <c r="F104" s="72">
        <f t="shared" si="1"/>
        <v>2.8469999999999978</v>
      </c>
    </row>
    <row r="105" spans="1:6" x14ac:dyDescent="0.2">
      <c r="A105">
        <v>62</v>
      </c>
      <c r="B105">
        <v>37</v>
      </c>
      <c r="C105" t="str">
        <f>VLOOKUP(B105,'Startnummern Regio'!A:C,2,0)</f>
        <v xml:space="preserve">Mirco Ludwig </v>
      </c>
      <c r="D105">
        <f>VLOOKUP(B105,'Startnummern Regio'!A:C,3,0)</f>
        <v>2003</v>
      </c>
      <c r="E105" s="72">
        <v>30.465</v>
      </c>
      <c r="F105" s="72">
        <f t="shared" si="1"/>
        <v>2.8589999999999982</v>
      </c>
    </row>
    <row r="106" spans="1:6" x14ac:dyDescent="0.2">
      <c r="A106">
        <v>41</v>
      </c>
      <c r="B106">
        <v>3</v>
      </c>
      <c r="C106" t="str">
        <f>VLOOKUP(B106,'Startnummern Regio'!A:C,2,0)</f>
        <v>Dennis Möllinger</v>
      </c>
      <c r="D106">
        <f>VLOOKUP(B106,'Startnummern Regio'!A:C,3,0)</f>
        <v>2003</v>
      </c>
      <c r="E106" s="72">
        <v>30.498000000000001</v>
      </c>
      <c r="F106" s="72">
        <f t="shared" si="1"/>
        <v>2.8919999999999995</v>
      </c>
    </row>
    <row r="107" spans="1:6" x14ac:dyDescent="0.2">
      <c r="A107">
        <v>109</v>
      </c>
      <c r="B107">
        <v>37</v>
      </c>
      <c r="C107" t="str">
        <f>VLOOKUP(B107,'Startnummern Regio'!A:C,2,0)</f>
        <v xml:space="preserve">Mirco Ludwig </v>
      </c>
      <c r="D107">
        <f>VLOOKUP(B107,'Startnummern Regio'!A:C,3,0)</f>
        <v>2003</v>
      </c>
      <c r="E107" s="72">
        <v>30.538</v>
      </c>
      <c r="F107" s="72">
        <f t="shared" si="1"/>
        <v>2.9319999999999986</v>
      </c>
    </row>
    <row r="108" spans="1:6" x14ac:dyDescent="0.2">
      <c r="A108">
        <v>89</v>
      </c>
      <c r="B108">
        <v>4</v>
      </c>
      <c r="C108" t="str">
        <f>VLOOKUP(B108,'Startnummern Regio'!A:C,2,0)</f>
        <v>Moritz Wiesler</v>
      </c>
      <c r="D108">
        <f>VLOOKUP(B108,'Startnummern Regio'!A:C,3,0)</f>
        <v>2006</v>
      </c>
      <c r="E108" s="72">
        <v>30.567</v>
      </c>
      <c r="F108" s="72">
        <f t="shared" si="1"/>
        <v>2.9609999999999985</v>
      </c>
    </row>
    <row r="109" spans="1:6" x14ac:dyDescent="0.2">
      <c r="A109">
        <v>29</v>
      </c>
      <c r="B109">
        <v>55</v>
      </c>
      <c r="C109" t="str">
        <f>VLOOKUP(B109,'Startnummern Regio'!A:C,2,0)</f>
        <v>Wilson Klausmann</v>
      </c>
      <c r="D109">
        <f>VLOOKUP(B109,'Startnummern Regio'!A:C,3,0)</f>
        <v>2009</v>
      </c>
      <c r="E109" s="72">
        <v>30.673999999999999</v>
      </c>
      <c r="F109" s="72">
        <f t="shared" si="1"/>
        <v>3.0679999999999978</v>
      </c>
    </row>
    <row r="110" spans="1:6" x14ac:dyDescent="0.2">
      <c r="A110">
        <v>54</v>
      </c>
      <c r="B110">
        <v>6</v>
      </c>
      <c r="C110" t="str">
        <f>VLOOKUP(B110,'Startnummern Regio'!A:C,2,0)</f>
        <v>Anna Seger</v>
      </c>
      <c r="D110">
        <f>VLOOKUP(B110,'Startnummern Regio'!A:C,3,0)</f>
        <v>2003</v>
      </c>
      <c r="E110" s="72">
        <v>30.678999999999998</v>
      </c>
      <c r="F110" s="72">
        <f t="shared" si="1"/>
        <v>3.0729999999999968</v>
      </c>
    </row>
    <row r="111" spans="1:6" x14ac:dyDescent="0.2">
      <c r="A111">
        <v>52</v>
      </c>
      <c r="B111">
        <v>55</v>
      </c>
      <c r="C111" t="str">
        <f>VLOOKUP(B111,'Startnummern Regio'!A:C,2,0)</f>
        <v>Wilson Klausmann</v>
      </c>
      <c r="D111">
        <f>VLOOKUP(B111,'Startnummern Regio'!A:C,3,0)</f>
        <v>2009</v>
      </c>
      <c r="E111" s="72">
        <v>30.774999999999999</v>
      </c>
      <c r="F111" s="72">
        <f t="shared" si="1"/>
        <v>3.1689999999999969</v>
      </c>
    </row>
    <row r="112" spans="1:6" x14ac:dyDescent="0.2">
      <c r="A112">
        <v>12</v>
      </c>
      <c r="B112">
        <v>3</v>
      </c>
      <c r="C112" t="str">
        <f>VLOOKUP(B112,'Startnummern Regio'!A:C,2,0)</f>
        <v>Dennis Möllinger</v>
      </c>
      <c r="D112">
        <f>VLOOKUP(B112,'Startnummern Regio'!A:C,3,0)</f>
        <v>2003</v>
      </c>
      <c r="E112" s="72">
        <v>31.17</v>
      </c>
      <c r="F112" s="72">
        <f t="shared" si="1"/>
        <v>3.5640000000000001</v>
      </c>
    </row>
    <row r="113" spans="1:6" x14ac:dyDescent="0.2">
      <c r="A113">
        <v>42</v>
      </c>
      <c r="B113">
        <v>4</v>
      </c>
      <c r="C113" t="str">
        <f>VLOOKUP(B113,'Startnummern Regio'!A:C,2,0)</f>
        <v>Moritz Wiesler</v>
      </c>
      <c r="D113">
        <f>VLOOKUP(B113,'Startnummern Regio'!A:C,3,0)</f>
        <v>2006</v>
      </c>
      <c r="E113" s="72">
        <v>31.239000000000001</v>
      </c>
      <c r="F113" s="72">
        <f t="shared" si="1"/>
        <v>3.6329999999999991</v>
      </c>
    </row>
    <row r="114" spans="1:6" x14ac:dyDescent="0.2">
      <c r="A114">
        <v>53</v>
      </c>
      <c r="B114">
        <v>4</v>
      </c>
      <c r="C114" t="str">
        <f>VLOOKUP(B114,'Startnummern Regio'!A:C,2,0)</f>
        <v>Moritz Wiesler</v>
      </c>
      <c r="D114">
        <f>VLOOKUP(B114,'Startnummern Regio'!A:C,3,0)</f>
        <v>2006</v>
      </c>
      <c r="E114" s="72">
        <v>31.298999999999999</v>
      </c>
      <c r="F114" s="72">
        <f t="shared" si="1"/>
        <v>3.6929999999999978</v>
      </c>
    </row>
    <row r="115" spans="1:6" x14ac:dyDescent="0.2">
      <c r="A115">
        <v>143</v>
      </c>
      <c r="B115">
        <v>55</v>
      </c>
      <c r="C115" t="str">
        <f>VLOOKUP(B115,'Startnummern Regio'!A:C,2,0)</f>
        <v>Wilson Klausmann</v>
      </c>
      <c r="D115">
        <f>VLOOKUP(B115,'Startnummern Regio'!A:C,3,0)</f>
        <v>2009</v>
      </c>
      <c r="E115" s="72">
        <v>31.341999999999999</v>
      </c>
      <c r="F115" s="72">
        <f t="shared" si="1"/>
        <v>3.7359999999999971</v>
      </c>
    </row>
    <row r="116" spans="1:6" x14ac:dyDescent="0.2">
      <c r="A116">
        <v>28</v>
      </c>
      <c r="B116">
        <v>37</v>
      </c>
      <c r="C116" t="str">
        <f>VLOOKUP(B116,'Startnummern Regio'!A:C,2,0)</f>
        <v xml:space="preserve">Mirco Ludwig </v>
      </c>
      <c r="D116">
        <f>VLOOKUP(B116,'Startnummern Regio'!A:C,3,0)</f>
        <v>2003</v>
      </c>
      <c r="E116" s="72">
        <v>31.585999999999999</v>
      </c>
      <c r="F116" s="72">
        <f t="shared" si="1"/>
        <v>3.9799999999999969</v>
      </c>
    </row>
    <row r="117" spans="1:6" x14ac:dyDescent="0.2">
      <c r="A117">
        <v>18</v>
      </c>
      <c r="B117">
        <v>55</v>
      </c>
      <c r="C117" t="str">
        <f>VLOOKUP(B117,'Startnummern Regio'!A:C,2,0)</f>
        <v>Wilson Klausmann</v>
      </c>
      <c r="D117">
        <f>VLOOKUP(B117,'Startnummern Regio'!A:C,3,0)</f>
        <v>2009</v>
      </c>
      <c r="E117" s="72">
        <v>35.439</v>
      </c>
      <c r="F117" s="72">
        <f t="shared" si="1"/>
        <v>7.8329999999999984</v>
      </c>
    </row>
    <row r="118" spans="1:6" x14ac:dyDescent="0.2">
      <c r="A118">
        <v>11</v>
      </c>
      <c r="B118">
        <v>55</v>
      </c>
      <c r="C118" t="str">
        <f>VLOOKUP(B118,'Startnummern Regio'!A:C,2,0)</f>
        <v>Wilson Klausmann</v>
      </c>
      <c r="D118">
        <f>VLOOKUP(B118,'Startnummern Regio'!A:C,3,0)</f>
        <v>2009</v>
      </c>
      <c r="E118" s="72">
        <v>38.447000000000003</v>
      </c>
      <c r="F118" s="72">
        <f t="shared" si="1"/>
        <v>10.841000000000001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31"/>
  <sheetViews>
    <sheetView topLeftCell="A39" workbookViewId="0">
      <selection activeCell="E56" sqref="E56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122</v>
      </c>
    </row>
    <row r="2" spans="1:6" x14ac:dyDescent="0.2">
      <c r="A2">
        <v>89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33.319000000000003</v>
      </c>
    </row>
    <row r="3" spans="1:6" x14ac:dyDescent="0.2">
      <c r="A3">
        <v>76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33.408000000000001</v>
      </c>
      <c r="F3" s="72">
        <f>E3-$E$2</f>
        <v>8.8999999999998636E-2</v>
      </c>
    </row>
    <row r="4" spans="1:6" x14ac:dyDescent="0.2">
      <c r="A4">
        <v>113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33.417999999999999</v>
      </c>
      <c r="F4" s="72">
        <f t="shared" ref="F4:F67" si="0">E4-$E$2</f>
        <v>9.8999999999996646E-2</v>
      </c>
    </row>
    <row r="5" spans="1:6" x14ac:dyDescent="0.2">
      <c r="A5">
        <v>92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33.64</v>
      </c>
      <c r="F5" s="72">
        <f t="shared" si="0"/>
        <v>0.32099999999999795</v>
      </c>
    </row>
    <row r="6" spans="1:6" x14ac:dyDescent="0.2">
      <c r="A6">
        <v>39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33.659999999999997</v>
      </c>
      <c r="F6" s="72">
        <f t="shared" si="0"/>
        <v>0.34099999999999397</v>
      </c>
    </row>
    <row r="7" spans="1:6" x14ac:dyDescent="0.2">
      <c r="A7">
        <v>54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33.686</v>
      </c>
      <c r="F7" s="72">
        <f t="shared" si="0"/>
        <v>0.36699999999999733</v>
      </c>
    </row>
    <row r="8" spans="1:6" x14ac:dyDescent="0.2">
      <c r="A8">
        <v>65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33.752000000000002</v>
      </c>
      <c r="F8" s="72">
        <f t="shared" si="0"/>
        <v>0.43299999999999983</v>
      </c>
    </row>
    <row r="9" spans="1:6" x14ac:dyDescent="0.2">
      <c r="A9">
        <v>52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33.776000000000003</v>
      </c>
      <c r="F9" s="72">
        <f t="shared" si="0"/>
        <v>0.45700000000000074</v>
      </c>
    </row>
    <row r="10" spans="1:6" x14ac:dyDescent="0.2">
      <c r="A10">
        <v>37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33.909999999999997</v>
      </c>
      <c r="F10" s="72">
        <f t="shared" si="0"/>
        <v>0.59099999999999397</v>
      </c>
    </row>
    <row r="11" spans="1:6" x14ac:dyDescent="0.2">
      <c r="A11">
        <v>121</v>
      </c>
      <c r="B11">
        <v>10</v>
      </c>
      <c r="C11" t="str">
        <f>VLOOKUP(B11,'Startnummern Regio'!A:C,2,0)</f>
        <v>Moritz Waibel</v>
      </c>
      <c r="D11">
        <f>VLOOKUP(B11,'Startnummern Regio'!A:C,3,0)</f>
        <v>2001</v>
      </c>
      <c r="E11" s="72">
        <v>33.911999999999999</v>
      </c>
      <c r="F11" s="72">
        <f t="shared" si="0"/>
        <v>0.59299999999999642</v>
      </c>
    </row>
    <row r="12" spans="1:6" x14ac:dyDescent="0.2">
      <c r="A12">
        <v>32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33.948</v>
      </c>
      <c r="F12" s="72">
        <f t="shared" si="0"/>
        <v>0.62899999999999778</v>
      </c>
    </row>
    <row r="13" spans="1:6" x14ac:dyDescent="0.2">
      <c r="A13">
        <v>81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34.048000000000002</v>
      </c>
      <c r="F13" s="72">
        <f t="shared" si="0"/>
        <v>0.7289999999999992</v>
      </c>
    </row>
    <row r="14" spans="1:6" x14ac:dyDescent="0.2">
      <c r="A14">
        <v>106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34.104999999999997</v>
      </c>
      <c r="F14" s="72">
        <f t="shared" si="0"/>
        <v>0.78599999999999426</v>
      </c>
    </row>
    <row r="15" spans="1:6" x14ac:dyDescent="0.2">
      <c r="A15">
        <v>23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34.124000000000002</v>
      </c>
      <c r="F15" s="72">
        <f t="shared" si="0"/>
        <v>0.80499999999999972</v>
      </c>
    </row>
    <row r="16" spans="1:6" x14ac:dyDescent="0.2">
      <c r="A16">
        <v>62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34.167000000000002</v>
      </c>
      <c r="F16" s="72">
        <f t="shared" si="0"/>
        <v>0.84799999999999898</v>
      </c>
    </row>
    <row r="17" spans="1:6" x14ac:dyDescent="0.2">
      <c r="A17">
        <v>18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34.235999999999997</v>
      </c>
      <c r="F17" s="72">
        <f t="shared" si="0"/>
        <v>0.91699999999999449</v>
      </c>
    </row>
    <row r="18" spans="1:6" x14ac:dyDescent="0.2">
      <c r="A18">
        <v>47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34.317</v>
      </c>
      <c r="F18" s="72">
        <f t="shared" si="0"/>
        <v>0.99799999999999756</v>
      </c>
    </row>
    <row r="19" spans="1:6" x14ac:dyDescent="0.2">
      <c r="A19">
        <v>10</v>
      </c>
      <c r="B19">
        <v>44</v>
      </c>
      <c r="C19">
        <f>VLOOKUP(B19,'Startnummern Regio'!A:C,2,0)</f>
        <v>0</v>
      </c>
      <c r="D19">
        <f>VLOOKUP(B19,'Startnummern Regio'!A:C,3,0)</f>
        <v>0</v>
      </c>
      <c r="E19" s="72">
        <v>34.488999999999997</v>
      </c>
      <c r="F19" s="72">
        <f t="shared" si="0"/>
        <v>1.1699999999999946</v>
      </c>
    </row>
    <row r="20" spans="1:6" x14ac:dyDescent="0.2">
      <c r="A20">
        <v>35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34.526000000000003</v>
      </c>
      <c r="F20" s="72">
        <f t="shared" si="0"/>
        <v>1.2070000000000007</v>
      </c>
    </row>
    <row r="21" spans="1:6" x14ac:dyDescent="0.2">
      <c r="A21">
        <v>70</v>
      </c>
      <c r="B21">
        <v>3</v>
      </c>
      <c r="C21" t="str">
        <f>VLOOKUP(B21,'Startnummern Regio'!A:C,2,0)</f>
        <v>Dennis Möllinger</v>
      </c>
      <c r="D21">
        <f>VLOOKUP(B21,'Startnummern Regio'!A:C,3,0)</f>
        <v>2003</v>
      </c>
      <c r="E21" s="72">
        <v>34.542999999999999</v>
      </c>
      <c r="F21" s="72">
        <f t="shared" si="0"/>
        <v>1.2239999999999966</v>
      </c>
    </row>
    <row r="22" spans="1:6" x14ac:dyDescent="0.2">
      <c r="A22">
        <v>68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34.575000000000003</v>
      </c>
      <c r="F22" s="72">
        <f t="shared" si="0"/>
        <v>1.2560000000000002</v>
      </c>
    </row>
    <row r="23" spans="1:6" x14ac:dyDescent="0.2">
      <c r="A23">
        <v>24</v>
      </c>
      <c r="B23">
        <v>44</v>
      </c>
      <c r="C23">
        <f>VLOOKUP(B23,'Startnummern Regio'!A:C,2,0)</f>
        <v>0</v>
      </c>
      <c r="D23">
        <f>VLOOKUP(B23,'Startnummern Regio'!A:C,3,0)</f>
        <v>0</v>
      </c>
      <c r="E23" s="72">
        <v>34.612000000000002</v>
      </c>
      <c r="F23" s="72">
        <f t="shared" si="0"/>
        <v>1.2929999999999993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34.777000000000001</v>
      </c>
      <c r="F24" s="72">
        <f t="shared" si="0"/>
        <v>1.4579999999999984</v>
      </c>
    </row>
    <row r="25" spans="1:6" x14ac:dyDescent="0.2">
      <c r="A25">
        <v>4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34.807000000000002</v>
      </c>
      <c r="F25" s="72">
        <f t="shared" si="0"/>
        <v>1.4879999999999995</v>
      </c>
    </row>
    <row r="26" spans="1:6" x14ac:dyDescent="0.2">
      <c r="A26">
        <v>53</v>
      </c>
      <c r="B26">
        <v>6</v>
      </c>
      <c r="C26" t="str">
        <f>VLOOKUP(B26,'Startnummern Regio'!A:C,2,0)</f>
        <v>Anna Seger</v>
      </c>
      <c r="D26">
        <f>VLOOKUP(B26,'Startnummern Regio'!A:C,3,0)</f>
        <v>2003</v>
      </c>
      <c r="E26" s="72">
        <v>34.857999999999997</v>
      </c>
      <c r="F26" s="72">
        <f t="shared" si="0"/>
        <v>1.5389999999999944</v>
      </c>
    </row>
    <row r="27" spans="1:6" x14ac:dyDescent="0.2">
      <c r="A27">
        <v>66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34.92</v>
      </c>
      <c r="F27" s="72">
        <f t="shared" si="0"/>
        <v>1.6009999999999991</v>
      </c>
    </row>
    <row r="28" spans="1:6" x14ac:dyDescent="0.2">
      <c r="A28">
        <v>91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34.944000000000003</v>
      </c>
      <c r="F28" s="72">
        <f t="shared" si="0"/>
        <v>1.625</v>
      </c>
    </row>
    <row r="29" spans="1:6" x14ac:dyDescent="0.2">
      <c r="A29">
        <v>79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34.945</v>
      </c>
      <c r="F29" s="72">
        <f t="shared" si="0"/>
        <v>1.6259999999999977</v>
      </c>
    </row>
    <row r="30" spans="1:6" x14ac:dyDescent="0.2">
      <c r="A30">
        <v>123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34.969000000000001</v>
      </c>
      <c r="F30" s="72">
        <f t="shared" si="0"/>
        <v>1.6499999999999986</v>
      </c>
    </row>
    <row r="31" spans="1:6" x14ac:dyDescent="0.2">
      <c r="A31">
        <v>114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34.972999999999999</v>
      </c>
      <c r="F31" s="72">
        <f t="shared" si="0"/>
        <v>1.6539999999999964</v>
      </c>
    </row>
    <row r="32" spans="1:6" x14ac:dyDescent="0.2">
      <c r="A32">
        <v>67</v>
      </c>
      <c r="B32">
        <v>66</v>
      </c>
      <c r="C32" t="str">
        <f>VLOOKUP(B32,'Startnummern Regio'!A:C,2,0)</f>
        <v>Henri von Maltzahn</v>
      </c>
      <c r="D32">
        <f>VLOOKUP(B32,'Startnummern Regio'!A:C,3,0)</f>
        <v>2005</v>
      </c>
      <c r="E32" s="72">
        <v>34.988</v>
      </c>
      <c r="F32" s="72">
        <f t="shared" si="0"/>
        <v>1.6689999999999969</v>
      </c>
    </row>
    <row r="33" spans="1:6" x14ac:dyDescent="0.2">
      <c r="A33">
        <v>49</v>
      </c>
      <c r="B33">
        <v>18</v>
      </c>
      <c r="C33" t="str">
        <f>VLOOKUP(B33,'Startnummern Regio'!A:C,2,0)</f>
        <v>Janina Franz</v>
      </c>
      <c r="D33">
        <f>VLOOKUP(B33,'Startnummern Regio'!A:C,3,0)</f>
        <v>2001</v>
      </c>
      <c r="E33" s="72">
        <v>35.006</v>
      </c>
      <c r="F33" s="72">
        <f t="shared" si="0"/>
        <v>1.6869999999999976</v>
      </c>
    </row>
    <row r="34" spans="1:6" x14ac:dyDescent="0.2">
      <c r="A34">
        <v>108</v>
      </c>
      <c r="B34">
        <v>66</v>
      </c>
      <c r="C34" t="str">
        <f>VLOOKUP(B34,'Startnummern Regio'!A:C,2,0)</f>
        <v>Henri von Maltzahn</v>
      </c>
      <c r="D34">
        <f>VLOOKUP(B34,'Startnummern Regio'!A:C,3,0)</f>
        <v>2005</v>
      </c>
      <c r="E34" s="72">
        <v>35.027999999999999</v>
      </c>
      <c r="F34" s="72">
        <f t="shared" si="0"/>
        <v>1.7089999999999961</v>
      </c>
    </row>
    <row r="35" spans="1:6" x14ac:dyDescent="0.2">
      <c r="A35">
        <v>64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35.055999999999997</v>
      </c>
      <c r="F35" s="72">
        <f t="shared" si="0"/>
        <v>1.7369999999999948</v>
      </c>
    </row>
    <row r="36" spans="1:6" x14ac:dyDescent="0.2">
      <c r="A36">
        <v>38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35.06</v>
      </c>
      <c r="F36" s="72">
        <f t="shared" si="0"/>
        <v>1.7409999999999997</v>
      </c>
    </row>
    <row r="37" spans="1:6" x14ac:dyDescent="0.2">
      <c r="A37">
        <v>77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35.076000000000001</v>
      </c>
      <c r="F37" s="72">
        <f t="shared" si="0"/>
        <v>1.7569999999999979</v>
      </c>
    </row>
    <row r="38" spans="1:6" x14ac:dyDescent="0.2">
      <c r="A38">
        <v>33</v>
      </c>
      <c r="B38">
        <v>23</v>
      </c>
      <c r="C38" t="str">
        <f>VLOOKUP(B38,'Startnummern Regio'!A:C,2,0)</f>
        <v>Bela Walz</v>
      </c>
      <c r="D38">
        <f>VLOOKUP(B38,'Startnummern Regio'!A:C,3,0)</f>
        <v>2001</v>
      </c>
      <c r="E38" s="72">
        <v>35.113</v>
      </c>
      <c r="F38" s="72">
        <f t="shared" si="0"/>
        <v>1.7939999999999969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35.130000000000003</v>
      </c>
      <c r="F39" s="72">
        <f t="shared" si="0"/>
        <v>1.8109999999999999</v>
      </c>
    </row>
    <row r="40" spans="1:6" x14ac:dyDescent="0.2">
      <c r="A40">
        <v>104</v>
      </c>
      <c r="B40">
        <v>18</v>
      </c>
      <c r="C40" t="str">
        <f>VLOOKUP(B40,'Startnummern Regio'!A:C,2,0)</f>
        <v>Janina Franz</v>
      </c>
      <c r="D40">
        <f>VLOOKUP(B40,'Startnummern Regio'!A:C,3,0)</f>
        <v>2001</v>
      </c>
      <c r="E40" s="72">
        <v>35.148000000000003</v>
      </c>
      <c r="F40" s="72">
        <f t="shared" si="0"/>
        <v>1.8290000000000006</v>
      </c>
    </row>
    <row r="41" spans="1:6" x14ac:dyDescent="0.2">
      <c r="A41">
        <v>95</v>
      </c>
      <c r="B41">
        <v>3</v>
      </c>
      <c r="C41" t="str">
        <f>VLOOKUP(B41,'Startnummern Regio'!A:C,2,0)</f>
        <v>Dennis Möllinger</v>
      </c>
      <c r="D41">
        <f>VLOOKUP(B41,'Startnummern Regio'!A:C,3,0)</f>
        <v>2003</v>
      </c>
      <c r="E41" s="72">
        <v>35.195</v>
      </c>
      <c r="F41" s="72">
        <f t="shared" si="0"/>
        <v>1.8759999999999977</v>
      </c>
    </row>
    <row r="42" spans="1:6" x14ac:dyDescent="0.2">
      <c r="A42">
        <v>80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35.222000000000001</v>
      </c>
      <c r="F42" s="72">
        <f t="shared" si="0"/>
        <v>1.9029999999999987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35.225000000000001</v>
      </c>
      <c r="F43" s="72">
        <f t="shared" si="0"/>
        <v>1.9059999999999988</v>
      </c>
    </row>
    <row r="44" spans="1:6" x14ac:dyDescent="0.2">
      <c r="A44">
        <v>115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35.25</v>
      </c>
      <c r="F44" s="72">
        <f t="shared" si="0"/>
        <v>1.9309999999999974</v>
      </c>
    </row>
    <row r="45" spans="1:6" x14ac:dyDescent="0.2">
      <c r="A45">
        <v>55</v>
      </c>
      <c r="B45">
        <v>3</v>
      </c>
      <c r="C45" t="str">
        <f>VLOOKUP(B45,'Startnummern Regio'!A:C,2,0)</f>
        <v>Dennis Möllinger</v>
      </c>
      <c r="D45">
        <f>VLOOKUP(B45,'Startnummern Regio'!A:C,3,0)</f>
        <v>2003</v>
      </c>
      <c r="E45" s="72">
        <v>35.265999999999998</v>
      </c>
      <c r="F45" s="72">
        <f t="shared" si="0"/>
        <v>1.9469999999999956</v>
      </c>
    </row>
    <row r="46" spans="1:6" x14ac:dyDescent="0.2">
      <c r="A46">
        <v>109</v>
      </c>
      <c r="B46">
        <v>3</v>
      </c>
      <c r="C46" t="str">
        <f>VLOOKUP(B46,'Startnummern Regio'!A:C,2,0)</f>
        <v>Dennis Möllinger</v>
      </c>
      <c r="D46">
        <f>VLOOKUP(B46,'Startnummern Regio'!A:C,3,0)</f>
        <v>2003</v>
      </c>
      <c r="E46" s="72">
        <v>35.270000000000003</v>
      </c>
      <c r="F46" s="72">
        <f t="shared" si="0"/>
        <v>1.9510000000000005</v>
      </c>
    </row>
    <row r="47" spans="1:6" x14ac:dyDescent="0.2">
      <c r="A47">
        <v>20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35.283999999999999</v>
      </c>
      <c r="F47" s="72">
        <f t="shared" si="0"/>
        <v>1.9649999999999963</v>
      </c>
    </row>
    <row r="48" spans="1:6" x14ac:dyDescent="0.2">
      <c r="A48">
        <v>127</v>
      </c>
      <c r="B48">
        <v>99</v>
      </c>
      <c r="C48" t="str">
        <f>VLOOKUP(B48,'Startnummern Regio'!A:C,2,0)</f>
        <v>Ralf Seifritz</v>
      </c>
      <c r="D48">
        <f>VLOOKUP(B48,'Startnummern Regio'!A:C,3,0)</f>
        <v>0</v>
      </c>
      <c r="E48" s="72">
        <v>35.347000000000001</v>
      </c>
      <c r="F48" s="72">
        <f t="shared" si="0"/>
        <v>2.0279999999999987</v>
      </c>
    </row>
    <row r="49" spans="1:6" x14ac:dyDescent="0.2">
      <c r="A49">
        <v>98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35.357999999999997</v>
      </c>
      <c r="F49" s="72">
        <f t="shared" si="0"/>
        <v>2.0389999999999944</v>
      </c>
    </row>
    <row r="50" spans="1:6" x14ac:dyDescent="0.2">
      <c r="A50">
        <v>99</v>
      </c>
      <c r="B50">
        <v>20</v>
      </c>
      <c r="C50" t="str">
        <f>VLOOKUP(B50,'Startnummern Regio'!A:C,2,0)</f>
        <v>Vanessa Möllinger</v>
      </c>
      <c r="D50">
        <f>VLOOKUP(B50,'Startnummern Regio'!A:C,3,0)</f>
        <v>2001</v>
      </c>
      <c r="E50" s="72">
        <v>35.476999999999997</v>
      </c>
      <c r="F50" s="72">
        <f t="shared" si="0"/>
        <v>2.1579999999999941</v>
      </c>
    </row>
    <row r="51" spans="1:6" x14ac:dyDescent="0.2">
      <c r="A51">
        <v>36</v>
      </c>
      <c r="B51">
        <v>18</v>
      </c>
      <c r="C51" t="str">
        <f>VLOOKUP(B51,'Startnummern Regio'!A:C,2,0)</f>
        <v>Janina Franz</v>
      </c>
      <c r="D51">
        <f>VLOOKUP(B51,'Startnummern Regio'!A:C,3,0)</f>
        <v>2001</v>
      </c>
      <c r="E51" s="72">
        <v>35.542000000000002</v>
      </c>
      <c r="F51" s="72">
        <f t="shared" si="0"/>
        <v>2.222999999999999</v>
      </c>
    </row>
    <row r="52" spans="1:6" x14ac:dyDescent="0.2">
      <c r="A52">
        <v>107</v>
      </c>
      <c r="B52">
        <v>37</v>
      </c>
      <c r="C52" t="str">
        <f>VLOOKUP(B52,'Startnummern Regio'!A:C,2,0)</f>
        <v xml:space="preserve">Mirco Ludwig </v>
      </c>
      <c r="D52">
        <f>VLOOKUP(B52,'Startnummern Regio'!A:C,3,0)</f>
        <v>2003</v>
      </c>
      <c r="E52" s="72">
        <v>35.576000000000001</v>
      </c>
      <c r="F52" s="72">
        <f t="shared" si="0"/>
        <v>2.2569999999999979</v>
      </c>
    </row>
    <row r="53" spans="1:6" x14ac:dyDescent="0.2">
      <c r="A53">
        <v>7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35.597000000000001</v>
      </c>
      <c r="F53" s="72">
        <f t="shared" si="0"/>
        <v>2.2779999999999987</v>
      </c>
    </row>
    <row r="54" spans="1:6" x14ac:dyDescent="0.2">
      <c r="A54">
        <v>9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35.609000000000002</v>
      </c>
      <c r="F54" s="72">
        <f t="shared" si="0"/>
        <v>2.2899999999999991</v>
      </c>
    </row>
    <row r="55" spans="1:6" x14ac:dyDescent="0.2">
      <c r="A55">
        <v>90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35.619</v>
      </c>
      <c r="F55" s="72">
        <f t="shared" si="0"/>
        <v>2.2999999999999972</v>
      </c>
    </row>
    <row r="56" spans="1:6" x14ac:dyDescent="0.2">
      <c r="A56">
        <v>78</v>
      </c>
      <c r="B56">
        <v>7</v>
      </c>
      <c r="C56" t="str">
        <f>VLOOKUP(B56,'Startnummern Regio'!A:C,2,0)</f>
        <v>Luisa Seifritz</v>
      </c>
      <c r="D56">
        <f>VLOOKUP(B56,'Startnummern Regio'!A:C,3,0)</f>
        <v>2002</v>
      </c>
      <c r="E56" s="72">
        <v>35.630000000000003</v>
      </c>
      <c r="F56" s="72">
        <f t="shared" si="0"/>
        <v>2.3109999999999999</v>
      </c>
    </row>
    <row r="57" spans="1:6" x14ac:dyDescent="0.2">
      <c r="A57">
        <v>40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35.646000000000001</v>
      </c>
      <c r="F57" s="72">
        <f t="shared" si="0"/>
        <v>2.3269999999999982</v>
      </c>
    </row>
    <row r="58" spans="1:6" x14ac:dyDescent="0.2">
      <c r="A58">
        <v>105</v>
      </c>
      <c r="B58">
        <v>7</v>
      </c>
      <c r="C58" t="str">
        <f>VLOOKUP(B58,'Startnummern Regio'!A:C,2,0)</f>
        <v>Luisa Seifritz</v>
      </c>
      <c r="D58">
        <f>VLOOKUP(B58,'Startnummern Regio'!A:C,3,0)</f>
        <v>2002</v>
      </c>
      <c r="E58" s="72">
        <v>35.67</v>
      </c>
      <c r="F58" s="72">
        <f t="shared" si="0"/>
        <v>2.3509999999999991</v>
      </c>
    </row>
    <row r="59" spans="1:6" x14ac:dyDescent="0.2">
      <c r="A59">
        <v>64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35.677</v>
      </c>
      <c r="F59" s="72">
        <f t="shared" si="0"/>
        <v>2.357999999999997</v>
      </c>
    </row>
    <row r="60" spans="1:6" x14ac:dyDescent="0.2">
      <c r="A60">
        <v>71</v>
      </c>
      <c r="B60">
        <v>37</v>
      </c>
      <c r="C60" t="str">
        <f>VLOOKUP(B60,'Startnummern Regio'!A:C,2,0)</f>
        <v xml:space="preserve">Mirco Ludwig </v>
      </c>
      <c r="D60">
        <f>VLOOKUP(B60,'Startnummern Regio'!A:C,3,0)</f>
        <v>2003</v>
      </c>
      <c r="E60" s="72">
        <v>35.688000000000002</v>
      </c>
      <c r="F60" s="72">
        <f t="shared" si="0"/>
        <v>2.3689999999999998</v>
      </c>
    </row>
    <row r="61" spans="1:6" x14ac:dyDescent="0.2">
      <c r="A61">
        <v>14</v>
      </c>
      <c r="B61">
        <v>3</v>
      </c>
      <c r="C61" t="str">
        <f>VLOOKUP(B61,'Startnummern Regio'!A:C,2,0)</f>
        <v>Dennis Möllinger</v>
      </c>
      <c r="D61">
        <f>VLOOKUP(B61,'Startnummern Regio'!A:C,3,0)</f>
        <v>2003</v>
      </c>
      <c r="E61" s="72">
        <v>35.747</v>
      </c>
      <c r="F61" s="72">
        <f t="shared" si="0"/>
        <v>2.4279999999999973</v>
      </c>
    </row>
    <row r="62" spans="1:6" x14ac:dyDescent="0.2">
      <c r="A62">
        <v>5</v>
      </c>
      <c r="B62">
        <v>18</v>
      </c>
      <c r="C62" t="str">
        <f>VLOOKUP(B62,'Startnummern Regio'!A:C,2,0)</f>
        <v>Janina Franz</v>
      </c>
      <c r="D62">
        <f>VLOOKUP(B62,'Startnummern Regio'!A:C,3,0)</f>
        <v>2001</v>
      </c>
      <c r="E62" s="72">
        <v>35.784999999999997</v>
      </c>
      <c r="F62" s="72">
        <f t="shared" si="0"/>
        <v>2.465999999999994</v>
      </c>
    </row>
    <row r="63" spans="1:6" x14ac:dyDescent="0.2">
      <c r="A63">
        <v>34</v>
      </c>
      <c r="B63">
        <v>7</v>
      </c>
      <c r="C63" t="str">
        <f>VLOOKUP(B63,'Startnummern Regio'!A:C,2,0)</f>
        <v>Luisa Seifritz</v>
      </c>
      <c r="D63">
        <f>VLOOKUP(B63,'Startnummern Regio'!A:C,3,0)</f>
        <v>2002</v>
      </c>
      <c r="E63" s="72">
        <v>35.911999999999999</v>
      </c>
      <c r="F63" s="72">
        <f t="shared" si="0"/>
        <v>2.5929999999999964</v>
      </c>
    </row>
    <row r="64" spans="1:6" x14ac:dyDescent="0.2">
      <c r="A64">
        <v>124</v>
      </c>
      <c r="B64">
        <v>37</v>
      </c>
      <c r="C64" t="str">
        <f>VLOOKUP(B64,'Startnummern Regio'!A:C,2,0)</f>
        <v xml:space="preserve">Mirco Ludwig </v>
      </c>
      <c r="D64">
        <f>VLOOKUP(B64,'Startnummern Regio'!A:C,3,0)</f>
        <v>2003</v>
      </c>
      <c r="E64" s="72">
        <v>35.94</v>
      </c>
      <c r="F64" s="72">
        <f t="shared" si="0"/>
        <v>2.6209999999999951</v>
      </c>
    </row>
    <row r="65" spans="1:6" x14ac:dyDescent="0.2">
      <c r="A65">
        <v>82</v>
      </c>
      <c r="B65">
        <v>37</v>
      </c>
      <c r="C65" t="str">
        <f>VLOOKUP(B65,'Startnummern Regio'!A:C,2,0)</f>
        <v xml:space="preserve">Mirco Ludwig </v>
      </c>
      <c r="D65">
        <f>VLOOKUP(B65,'Startnummern Regio'!A:C,3,0)</f>
        <v>2003</v>
      </c>
      <c r="E65" s="72">
        <v>35.957000000000001</v>
      </c>
      <c r="F65" s="72">
        <f t="shared" si="0"/>
        <v>2.6379999999999981</v>
      </c>
    </row>
    <row r="66" spans="1:6" x14ac:dyDescent="0.2">
      <c r="A66">
        <v>100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35.957999999999998</v>
      </c>
      <c r="F66" s="72">
        <f t="shared" si="0"/>
        <v>2.6389999999999958</v>
      </c>
    </row>
    <row r="67" spans="1:6" x14ac:dyDescent="0.2">
      <c r="A67">
        <v>29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35.963999999999999</v>
      </c>
      <c r="F67" s="72">
        <f t="shared" si="0"/>
        <v>2.644999999999996</v>
      </c>
    </row>
    <row r="68" spans="1:6" x14ac:dyDescent="0.2">
      <c r="A68">
        <v>50</v>
      </c>
      <c r="B68">
        <v>7</v>
      </c>
      <c r="C68" t="str">
        <f>VLOOKUP(B68,'Startnummern Regio'!A:C,2,0)</f>
        <v>Luisa Seifritz</v>
      </c>
      <c r="D68">
        <f>VLOOKUP(B68,'Startnummern Regio'!A:C,3,0)</f>
        <v>2002</v>
      </c>
      <c r="E68" s="72">
        <v>36.021999999999998</v>
      </c>
      <c r="F68" s="72">
        <f t="shared" ref="F68:F129" si="1">E68-$E$2</f>
        <v>2.7029999999999959</v>
      </c>
    </row>
    <row r="69" spans="1:6" x14ac:dyDescent="0.2">
      <c r="A69">
        <v>128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36.078000000000003</v>
      </c>
      <c r="F69" s="72">
        <f t="shared" si="1"/>
        <v>2.7590000000000003</v>
      </c>
    </row>
    <row r="70" spans="1:6" x14ac:dyDescent="0.2">
      <c r="A70">
        <v>93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36.085999999999999</v>
      </c>
      <c r="F70" s="72">
        <f t="shared" si="1"/>
        <v>2.7669999999999959</v>
      </c>
    </row>
    <row r="71" spans="1:6" x14ac:dyDescent="0.2">
      <c r="A71">
        <v>57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36.088000000000001</v>
      </c>
      <c r="F71" s="72">
        <f t="shared" si="1"/>
        <v>2.7689999999999984</v>
      </c>
    </row>
    <row r="72" spans="1:6" x14ac:dyDescent="0.2">
      <c r="A72">
        <v>45</v>
      </c>
      <c r="B72">
        <v>11</v>
      </c>
      <c r="C72" t="str">
        <f>VLOOKUP(B72,'Startnummern Regio'!A:C,2,0)</f>
        <v>Finja Mangler</v>
      </c>
      <c r="D72">
        <f>VLOOKUP(B72,'Startnummern Regio'!A:C,3,0)</f>
        <v>2006</v>
      </c>
      <c r="E72" s="72">
        <v>36.293999999999997</v>
      </c>
      <c r="F72" s="72">
        <f t="shared" si="1"/>
        <v>2.9749999999999943</v>
      </c>
    </row>
    <row r="73" spans="1:6" x14ac:dyDescent="0.2">
      <c r="A73">
        <v>30</v>
      </c>
      <c r="B73">
        <v>11</v>
      </c>
      <c r="C73" t="str">
        <f>VLOOKUP(B73,'Startnummern Regio'!A:C,2,0)</f>
        <v>Finja Mangler</v>
      </c>
      <c r="D73">
        <f>VLOOKUP(B73,'Startnummern Regio'!A:C,3,0)</f>
        <v>2006</v>
      </c>
      <c r="E73" s="72">
        <v>36.365000000000002</v>
      </c>
      <c r="F73" s="72">
        <f t="shared" si="1"/>
        <v>3.0459999999999994</v>
      </c>
    </row>
    <row r="74" spans="1:6" x14ac:dyDescent="0.2">
      <c r="A74">
        <v>19</v>
      </c>
      <c r="B74">
        <v>7</v>
      </c>
      <c r="C74" t="str">
        <f>VLOOKUP(B74,'Startnummern Regio'!A:C,2,0)</f>
        <v>Luisa Seifritz</v>
      </c>
      <c r="D74">
        <f>VLOOKUP(B74,'Startnummern Regio'!A:C,3,0)</f>
        <v>2002</v>
      </c>
      <c r="E74" s="72">
        <v>36.380000000000003</v>
      </c>
      <c r="F74" s="72">
        <f t="shared" si="1"/>
        <v>3.0609999999999999</v>
      </c>
    </row>
    <row r="75" spans="1:6" x14ac:dyDescent="0.2">
      <c r="A75">
        <v>60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36.417000000000002</v>
      </c>
      <c r="F75" s="72">
        <f t="shared" si="1"/>
        <v>3.097999999999999</v>
      </c>
    </row>
    <row r="76" spans="1:6" x14ac:dyDescent="0.2">
      <c r="A76">
        <v>8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36.472999999999999</v>
      </c>
      <c r="F76" s="72">
        <f t="shared" si="1"/>
        <v>3.1539999999999964</v>
      </c>
    </row>
    <row r="77" spans="1:6" x14ac:dyDescent="0.2">
      <c r="A77">
        <v>16</v>
      </c>
      <c r="B77">
        <v>11</v>
      </c>
      <c r="C77" t="str">
        <f>VLOOKUP(B77,'Startnummern Regio'!A:C,2,0)</f>
        <v>Finja Mangler</v>
      </c>
      <c r="D77">
        <f>VLOOKUP(B77,'Startnummern Regio'!A:C,3,0)</f>
        <v>2006</v>
      </c>
      <c r="E77" s="72">
        <v>36.488999999999997</v>
      </c>
      <c r="F77" s="72">
        <f t="shared" si="1"/>
        <v>3.1699999999999946</v>
      </c>
    </row>
    <row r="78" spans="1:6" x14ac:dyDescent="0.2">
      <c r="A78">
        <v>132</v>
      </c>
      <c r="B78">
        <v>61</v>
      </c>
      <c r="C78" t="str">
        <f>VLOOKUP(B78,'Startnummern Regio'!A:C,2,0)</f>
        <v>Pirmin Burger</v>
      </c>
      <c r="D78">
        <f>VLOOKUP(B78,'Startnummern Regio'!A:C,3,0)</f>
        <v>2005</v>
      </c>
      <c r="E78" s="72">
        <v>36.488999999999997</v>
      </c>
      <c r="F78" s="72">
        <f t="shared" si="1"/>
        <v>3.1699999999999946</v>
      </c>
    </row>
    <row r="79" spans="1:6" x14ac:dyDescent="0.2">
      <c r="A79">
        <v>131</v>
      </c>
      <c r="B79">
        <v>63</v>
      </c>
      <c r="C79" t="str">
        <f>VLOOKUP(B79,'Startnummern Regio'!A:C,2,0)</f>
        <v>Paulina Fingerle</v>
      </c>
      <c r="D79">
        <f>VLOOKUP(B79,'Startnummern Regio'!A:C,3,0)</f>
        <v>2003</v>
      </c>
      <c r="E79" s="72">
        <v>36.503</v>
      </c>
      <c r="F79" s="72">
        <f t="shared" si="1"/>
        <v>3.1839999999999975</v>
      </c>
    </row>
    <row r="80" spans="1:6" x14ac:dyDescent="0.2">
      <c r="A80">
        <v>119</v>
      </c>
      <c r="B80">
        <v>63</v>
      </c>
      <c r="C80" t="str">
        <f>VLOOKUP(B80,'Startnummern Regio'!A:C,2,0)</f>
        <v>Paulina Fingerle</v>
      </c>
      <c r="D80">
        <f>VLOOKUP(B80,'Startnummern Regio'!A:C,3,0)</f>
        <v>2003</v>
      </c>
      <c r="E80" s="72">
        <v>36.610999999999997</v>
      </c>
      <c r="F80" s="72">
        <f t="shared" si="1"/>
        <v>3.2919999999999945</v>
      </c>
    </row>
    <row r="81" spans="1:6" x14ac:dyDescent="0.2">
      <c r="A81">
        <v>15</v>
      </c>
      <c r="B81">
        <v>37</v>
      </c>
      <c r="C81" t="str">
        <f>VLOOKUP(B81,'Startnummern Regio'!A:C,2,0)</f>
        <v xml:space="preserve">Mirco Ludwig </v>
      </c>
      <c r="D81">
        <f>VLOOKUP(B81,'Startnummern Regio'!A:C,3,0)</f>
        <v>2003</v>
      </c>
      <c r="E81" s="72">
        <v>36.731000000000002</v>
      </c>
      <c r="F81" s="72">
        <f t="shared" si="1"/>
        <v>3.411999999999999</v>
      </c>
    </row>
    <row r="82" spans="1:6" x14ac:dyDescent="0.2">
      <c r="A82">
        <v>75</v>
      </c>
      <c r="B82">
        <v>11</v>
      </c>
      <c r="C82" t="str">
        <f>VLOOKUP(B82,'Startnummern Regio'!A:C,2,0)</f>
        <v>Finja Mangler</v>
      </c>
      <c r="D82">
        <f>VLOOKUP(B82,'Startnummern Regio'!A:C,3,0)</f>
        <v>2006</v>
      </c>
      <c r="E82" s="72">
        <v>36.765999999999998</v>
      </c>
      <c r="F82" s="72">
        <f t="shared" si="1"/>
        <v>3.4469999999999956</v>
      </c>
    </row>
    <row r="83" spans="1:6" x14ac:dyDescent="0.2">
      <c r="A83">
        <v>116</v>
      </c>
      <c r="B83">
        <v>11</v>
      </c>
      <c r="C83" t="str">
        <f>VLOOKUP(B83,'Startnummern Regio'!A:C,2,0)</f>
        <v>Finja Mangler</v>
      </c>
      <c r="D83">
        <f>VLOOKUP(B83,'Startnummern Regio'!A:C,3,0)</f>
        <v>2006</v>
      </c>
      <c r="E83" s="72">
        <v>36.856000000000002</v>
      </c>
      <c r="F83" s="72">
        <f t="shared" si="1"/>
        <v>3.536999999999999</v>
      </c>
    </row>
    <row r="84" spans="1:6" x14ac:dyDescent="0.2">
      <c r="A84">
        <v>6</v>
      </c>
      <c r="B84">
        <v>7</v>
      </c>
      <c r="C84" t="str">
        <f>VLOOKUP(B84,'Startnummern Regio'!A:C,2,0)</f>
        <v>Luisa Seifritz</v>
      </c>
      <c r="D84">
        <f>VLOOKUP(B84,'Startnummern Regio'!A:C,3,0)</f>
        <v>2002</v>
      </c>
      <c r="E84" s="72">
        <v>36.935000000000002</v>
      </c>
      <c r="F84" s="72">
        <f t="shared" si="1"/>
        <v>3.6159999999999997</v>
      </c>
    </row>
    <row r="85" spans="1:6" x14ac:dyDescent="0.2">
      <c r="A85">
        <v>48</v>
      </c>
      <c r="B85">
        <v>23</v>
      </c>
      <c r="C85" t="str">
        <f>VLOOKUP(B85,'Startnummern Regio'!A:C,2,0)</f>
        <v>Bela Walz</v>
      </c>
      <c r="D85">
        <f>VLOOKUP(B85,'Startnummern Regio'!A:C,3,0)</f>
        <v>2001</v>
      </c>
      <c r="E85" s="72">
        <v>37.079000000000001</v>
      </c>
      <c r="F85" s="72">
        <f t="shared" si="1"/>
        <v>3.759999999999998</v>
      </c>
    </row>
    <row r="86" spans="1:6" x14ac:dyDescent="0.2">
      <c r="A86">
        <v>120</v>
      </c>
      <c r="B86">
        <v>61</v>
      </c>
      <c r="C86" t="str">
        <f>VLOOKUP(B86,'Startnummern Regio'!A:C,2,0)</f>
        <v>Pirmin Burger</v>
      </c>
      <c r="D86">
        <f>VLOOKUP(B86,'Startnummern Regio'!A:C,3,0)</f>
        <v>2005</v>
      </c>
      <c r="E86" s="72">
        <v>37.094999999999999</v>
      </c>
      <c r="F86" s="72">
        <f t="shared" si="1"/>
        <v>3.7759999999999962</v>
      </c>
    </row>
    <row r="87" spans="1:6" x14ac:dyDescent="0.2">
      <c r="A87">
        <v>87</v>
      </c>
      <c r="B87">
        <v>11</v>
      </c>
      <c r="C87" t="str">
        <f>VLOOKUP(B87,'Startnummern Regio'!A:C,2,0)</f>
        <v>Finja Mangler</v>
      </c>
      <c r="D87">
        <f>VLOOKUP(B87,'Startnummern Regio'!A:C,3,0)</f>
        <v>2006</v>
      </c>
      <c r="E87" s="72">
        <v>37.131999999999998</v>
      </c>
      <c r="F87" s="72">
        <f t="shared" si="1"/>
        <v>3.8129999999999953</v>
      </c>
    </row>
    <row r="88" spans="1:6" x14ac:dyDescent="0.2">
      <c r="A88">
        <v>58</v>
      </c>
      <c r="B88">
        <v>19</v>
      </c>
      <c r="C88" t="str">
        <f>VLOOKUP(B88,'Startnummern Regio'!A:C,2,0)</f>
        <v>Ramon Franz</v>
      </c>
      <c r="D88">
        <f>VLOOKUP(B88,'Startnummern Regio'!A:C,3,0)</f>
        <v>2004</v>
      </c>
      <c r="E88" s="72">
        <v>37.148000000000003</v>
      </c>
      <c r="F88" s="72">
        <f t="shared" si="1"/>
        <v>3.8290000000000006</v>
      </c>
    </row>
    <row r="89" spans="1:6" x14ac:dyDescent="0.2">
      <c r="A89">
        <v>102</v>
      </c>
      <c r="B89">
        <v>1</v>
      </c>
      <c r="C89" t="str">
        <f>VLOOKUP(B89,'Startnummern Regio'!A:C,2,0)</f>
        <v>Mika Knöll</v>
      </c>
      <c r="D89">
        <f>VLOOKUP(B89,'Startnummern Regio'!A:C,3,0)</f>
        <v>2005</v>
      </c>
      <c r="E89" s="72">
        <v>37.152000000000001</v>
      </c>
      <c r="F89" s="72">
        <f t="shared" si="1"/>
        <v>3.8329999999999984</v>
      </c>
    </row>
    <row r="90" spans="1:6" x14ac:dyDescent="0.2">
      <c r="A90">
        <v>103</v>
      </c>
      <c r="B90">
        <v>63</v>
      </c>
      <c r="C90" t="str">
        <f>VLOOKUP(B90,'Startnummern Regio'!A:C,2,0)</f>
        <v>Paulina Fingerle</v>
      </c>
      <c r="D90">
        <f>VLOOKUP(B90,'Startnummern Regio'!A:C,3,0)</f>
        <v>2003</v>
      </c>
      <c r="E90" s="72">
        <v>37.198</v>
      </c>
      <c r="F90" s="72">
        <f t="shared" si="1"/>
        <v>3.8789999999999978</v>
      </c>
    </row>
    <row r="91" spans="1:6" x14ac:dyDescent="0.2">
      <c r="A91">
        <v>85</v>
      </c>
      <c r="B91">
        <v>19</v>
      </c>
      <c r="C91" t="str">
        <f>VLOOKUP(B91,'Startnummern Regio'!A:C,2,0)</f>
        <v>Ramon Franz</v>
      </c>
      <c r="D91">
        <f>VLOOKUP(B91,'Startnummern Regio'!A:C,3,0)</f>
        <v>2004</v>
      </c>
      <c r="E91" s="72">
        <v>37.277999999999999</v>
      </c>
      <c r="F91" s="72">
        <f t="shared" si="1"/>
        <v>3.9589999999999961</v>
      </c>
    </row>
    <row r="92" spans="1:6" x14ac:dyDescent="0.2">
      <c r="A92">
        <v>72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 s="72">
        <v>37.287999999999997</v>
      </c>
      <c r="F92" s="72">
        <f t="shared" si="1"/>
        <v>3.9689999999999941</v>
      </c>
    </row>
    <row r="93" spans="1:6" x14ac:dyDescent="0.2">
      <c r="A93">
        <v>27</v>
      </c>
      <c r="B93">
        <v>19</v>
      </c>
      <c r="C93" t="str">
        <f>VLOOKUP(B93,'Startnummern Regio'!A:C,2,0)</f>
        <v>Ramon Franz</v>
      </c>
      <c r="D93">
        <f>VLOOKUP(B93,'Startnummern Regio'!A:C,3,0)</f>
        <v>2004</v>
      </c>
      <c r="E93" s="72">
        <v>37.332000000000001</v>
      </c>
      <c r="F93" s="72">
        <f t="shared" si="1"/>
        <v>4.0129999999999981</v>
      </c>
    </row>
    <row r="94" spans="1:6" x14ac:dyDescent="0.2">
      <c r="A94">
        <v>25</v>
      </c>
      <c r="B94">
        <v>22</v>
      </c>
      <c r="C94" t="str">
        <f>VLOOKUP(B94,'Startnummern Regio'!A:C,2,0)</f>
        <v>Valentin Ruh</v>
      </c>
      <c r="D94">
        <f>VLOOKUP(B94,'Startnummern Regio'!A:C,3,0)</f>
        <v>2004</v>
      </c>
      <c r="E94" s="72">
        <v>37.505000000000003</v>
      </c>
      <c r="F94" s="72">
        <f t="shared" si="1"/>
        <v>4.1859999999999999</v>
      </c>
    </row>
    <row r="95" spans="1:6" x14ac:dyDescent="0.2">
      <c r="A95">
        <v>41</v>
      </c>
      <c r="B95">
        <v>22</v>
      </c>
      <c r="C95" t="str">
        <f>VLOOKUP(B95,'Startnummern Regio'!A:C,2,0)</f>
        <v>Valentin Ruh</v>
      </c>
      <c r="D95">
        <f>VLOOKUP(B95,'Startnummern Regio'!A:C,3,0)</f>
        <v>2004</v>
      </c>
      <c r="E95" s="72">
        <v>37.509</v>
      </c>
      <c r="F95" s="72">
        <f t="shared" si="1"/>
        <v>4.1899999999999977</v>
      </c>
    </row>
    <row r="96" spans="1:6" x14ac:dyDescent="0.2">
      <c r="A96">
        <v>13</v>
      </c>
      <c r="B96">
        <v>19</v>
      </c>
      <c r="C96" t="str">
        <f>VLOOKUP(B96,'Startnummern Regio'!A:C,2,0)</f>
        <v>Ramon Franz</v>
      </c>
      <c r="D96">
        <f>VLOOKUP(B96,'Startnummern Regio'!A:C,3,0)</f>
        <v>2004</v>
      </c>
      <c r="E96" s="72">
        <v>37.548999999999999</v>
      </c>
      <c r="F96" s="72">
        <f t="shared" si="1"/>
        <v>4.2299999999999969</v>
      </c>
    </row>
    <row r="97" spans="1:6" x14ac:dyDescent="0.2">
      <c r="A97">
        <v>111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 s="72">
        <v>37.582999999999998</v>
      </c>
      <c r="F97" s="72">
        <f t="shared" si="1"/>
        <v>4.2639999999999958</v>
      </c>
    </row>
    <row r="98" spans="1:6" x14ac:dyDescent="0.2">
      <c r="A98">
        <v>61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37.6</v>
      </c>
      <c r="F98" s="72">
        <f t="shared" si="1"/>
        <v>4.2809999999999988</v>
      </c>
    </row>
    <row r="99" spans="1:6" x14ac:dyDescent="0.2">
      <c r="A99">
        <v>96</v>
      </c>
      <c r="B99">
        <v>19</v>
      </c>
      <c r="C99" t="str">
        <f>VLOOKUP(B99,'Startnummern Regio'!A:C,2,0)</f>
        <v>Ramon Franz</v>
      </c>
      <c r="D99">
        <f>VLOOKUP(B99,'Startnummern Regio'!A:C,3,0)</f>
        <v>2004</v>
      </c>
      <c r="E99" s="72">
        <v>37.607999999999997</v>
      </c>
      <c r="F99" s="72">
        <f t="shared" si="1"/>
        <v>4.2889999999999944</v>
      </c>
    </row>
    <row r="100" spans="1:6" x14ac:dyDescent="0.2">
      <c r="A100">
        <v>56</v>
      </c>
      <c r="B100">
        <v>22</v>
      </c>
      <c r="C100" t="str">
        <f>VLOOKUP(B100,'Startnummern Regio'!A:C,2,0)</f>
        <v>Valentin Ruh</v>
      </c>
      <c r="D100">
        <f>VLOOKUP(B100,'Startnummern Regio'!A:C,3,0)</f>
        <v>2004</v>
      </c>
      <c r="E100" s="72">
        <v>37.68</v>
      </c>
      <c r="F100" s="72">
        <f t="shared" si="1"/>
        <v>4.3609999999999971</v>
      </c>
    </row>
    <row r="101" spans="1:6" x14ac:dyDescent="0.2">
      <c r="A101">
        <v>17</v>
      </c>
      <c r="B101">
        <v>13</v>
      </c>
      <c r="C101" t="str">
        <f>VLOOKUP(B101,'Startnummern Regio'!A:C,2,0)</f>
        <v>Ann-Katrin Schwietale</v>
      </c>
      <c r="D101">
        <f>VLOOKUP(B101,'Startnummern Regio'!A:C,3,0)</f>
        <v>2003</v>
      </c>
      <c r="E101" s="72">
        <v>37.723999999999997</v>
      </c>
      <c r="F101" s="72">
        <f t="shared" si="1"/>
        <v>4.404999999999994</v>
      </c>
    </row>
    <row r="102" spans="1:6" x14ac:dyDescent="0.2">
      <c r="A102">
        <v>69</v>
      </c>
      <c r="B102">
        <v>22</v>
      </c>
      <c r="C102" t="str">
        <f>VLOOKUP(B102,'Startnummern Regio'!A:C,2,0)</f>
        <v>Valentin Ruh</v>
      </c>
      <c r="D102">
        <f>VLOOKUP(B102,'Startnummern Regio'!A:C,3,0)</f>
        <v>2004</v>
      </c>
      <c r="E102" s="72">
        <v>37.783999999999999</v>
      </c>
      <c r="F102" s="72">
        <f t="shared" si="1"/>
        <v>4.4649999999999963</v>
      </c>
    </row>
    <row r="103" spans="1:6" x14ac:dyDescent="0.2">
      <c r="A103">
        <v>84</v>
      </c>
      <c r="B103">
        <v>22</v>
      </c>
      <c r="C103" t="str">
        <f>VLOOKUP(B103,'Startnummern Regio'!A:C,2,0)</f>
        <v>Valentin Ruh</v>
      </c>
      <c r="D103">
        <f>VLOOKUP(B103,'Startnummern Regio'!A:C,3,0)</f>
        <v>2004</v>
      </c>
      <c r="E103" s="72">
        <v>37.805</v>
      </c>
      <c r="F103" s="72">
        <f t="shared" si="1"/>
        <v>4.4859999999999971</v>
      </c>
    </row>
    <row r="104" spans="1:6" x14ac:dyDescent="0.2">
      <c r="A104">
        <v>110</v>
      </c>
      <c r="B104">
        <v>22</v>
      </c>
      <c r="C104" t="str">
        <f>VLOOKUP(B104,'Startnummern Regio'!A:C,2,0)</f>
        <v>Valentin Ruh</v>
      </c>
      <c r="D104">
        <f>VLOOKUP(B104,'Startnummern Regio'!A:C,3,0)</f>
        <v>2004</v>
      </c>
      <c r="E104" s="72">
        <v>37.877000000000002</v>
      </c>
      <c r="F104" s="72">
        <f t="shared" si="1"/>
        <v>4.5579999999999998</v>
      </c>
    </row>
    <row r="105" spans="1:6" x14ac:dyDescent="0.2">
      <c r="A105">
        <v>46</v>
      </c>
      <c r="B105">
        <v>13</v>
      </c>
      <c r="C105" t="str">
        <f>VLOOKUP(B105,'Startnummern Regio'!A:C,2,0)</f>
        <v>Ann-Katrin Schwietale</v>
      </c>
      <c r="D105">
        <f>VLOOKUP(B105,'Startnummern Regio'!A:C,3,0)</f>
        <v>2003</v>
      </c>
      <c r="E105" s="72">
        <v>37.893000000000001</v>
      </c>
      <c r="F105" s="72">
        <f t="shared" si="1"/>
        <v>4.5739999999999981</v>
      </c>
    </row>
    <row r="106" spans="1:6" x14ac:dyDescent="0.2">
      <c r="A106">
        <v>125</v>
      </c>
      <c r="B106">
        <v>19</v>
      </c>
      <c r="C106" t="str">
        <f>VLOOKUP(B106,'Startnummern Regio'!A:C,2,0)</f>
        <v>Ramon Franz</v>
      </c>
      <c r="D106">
        <f>VLOOKUP(B106,'Startnummern Regio'!A:C,3,0)</f>
        <v>2004</v>
      </c>
      <c r="E106" s="72">
        <v>37.951999999999998</v>
      </c>
      <c r="F106" s="72">
        <f t="shared" si="1"/>
        <v>4.6329999999999956</v>
      </c>
    </row>
    <row r="107" spans="1:6" x14ac:dyDescent="0.2">
      <c r="A107">
        <v>101</v>
      </c>
      <c r="B107">
        <v>13</v>
      </c>
      <c r="C107" t="str">
        <f>VLOOKUP(B107,'Startnummern Regio'!A:C,2,0)</f>
        <v>Ann-Katrin Schwietale</v>
      </c>
      <c r="D107">
        <f>VLOOKUP(B107,'Startnummern Regio'!A:C,3,0)</f>
        <v>2003</v>
      </c>
      <c r="E107" s="72">
        <v>38.045000000000002</v>
      </c>
      <c r="F107" s="72">
        <f t="shared" si="1"/>
        <v>4.7259999999999991</v>
      </c>
    </row>
    <row r="108" spans="1:6" x14ac:dyDescent="0.2">
      <c r="A108">
        <v>74</v>
      </c>
      <c r="B108">
        <v>13</v>
      </c>
      <c r="C108" t="str">
        <f>VLOOKUP(B108,'Startnummern Regio'!A:C,2,0)</f>
        <v>Ann-Katrin Schwietale</v>
      </c>
      <c r="D108">
        <f>VLOOKUP(B108,'Startnummern Regio'!A:C,3,0)</f>
        <v>2003</v>
      </c>
      <c r="E108" s="72">
        <v>38.109000000000002</v>
      </c>
      <c r="F108" s="72">
        <f t="shared" si="1"/>
        <v>4.7899999999999991</v>
      </c>
    </row>
    <row r="109" spans="1:6" x14ac:dyDescent="0.2">
      <c r="A109">
        <v>117</v>
      </c>
      <c r="B109">
        <v>13</v>
      </c>
      <c r="C109" t="str">
        <f>VLOOKUP(B109,'Startnummern Regio'!A:C,2,0)</f>
        <v>Ann-Katrin Schwietale</v>
      </c>
      <c r="D109">
        <f>VLOOKUP(B109,'Startnummern Regio'!A:C,3,0)</f>
        <v>2003</v>
      </c>
      <c r="E109" s="72">
        <v>38.220999999999997</v>
      </c>
      <c r="F109" s="72">
        <f t="shared" si="1"/>
        <v>4.9019999999999939</v>
      </c>
    </row>
    <row r="110" spans="1:6" x14ac:dyDescent="0.2">
      <c r="A110">
        <v>31</v>
      </c>
      <c r="B110">
        <v>13</v>
      </c>
      <c r="C110" t="str">
        <f>VLOOKUP(B110,'Startnummern Regio'!A:C,2,0)</f>
        <v>Ann-Katrin Schwietale</v>
      </c>
      <c r="D110">
        <f>VLOOKUP(B110,'Startnummern Regio'!A:C,3,0)</f>
        <v>2003</v>
      </c>
      <c r="E110" s="72">
        <v>38.253</v>
      </c>
      <c r="F110" s="72">
        <f t="shared" si="1"/>
        <v>4.9339999999999975</v>
      </c>
    </row>
    <row r="111" spans="1:6" x14ac:dyDescent="0.2">
      <c r="A111">
        <v>129</v>
      </c>
      <c r="B111">
        <v>13</v>
      </c>
      <c r="C111" t="str">
        <f>VLOOKUP(B111,'Startnummern Regio'!A:C,2,0)</f>
        <v>Ann-Katrin Schwietale</v>
      </c>
      <c r="D111">
        <f>VLOOKUP(B111,'Startnummern Regio'!A:C,3,0)</f>
        <v>2003</v>
      </c>
      <c r="E111" s="72">
        <v>38.274000000000001</v>
      </c>
      <c r="F111" s="72">
        <f t="shared" si="1"/>
        <v>4.9549999999999983</v>
      </c>
    </row>
    <row r="112" spans="1:6" x14ac:dyDescent="0.2">
      <c r="A112">
        <v>88</v>
      </c>
      <c r="B112">
        <v>13</v>
      </c>
      <c r="C112" t="str">
        <f>VLOOKUP(B112,'Startnummern Regio'!A:C,2,0)</f>
        <v>Ann-Katrin Schwietale</v>
      </c>
      <c r="D112">
        <f>VLOOKUP(B112,'Startnummern Regio'!A:C,3,0)</f>
        <v>2003</v>
      </c>
      <c r="E112" s="72">
        <v>38.427</v>
      </c>
      <c r="F112" s="72">
        <f t="shared" si="1"/>
        <v>5.107999999999997</v>
      </c>
    </row>
    <row r="113" spans="1:6" x14ac:dyDescent="0.2">
      <c r="A113">
        <v>94</v>
      </c>
      <c r="B113">
        <v>22</v>
      </c>
      <c r="C113" t="str">
        <f>VLOOKUP(B113,'Startnummern Regio'!A:C,2,0)</f>
        <v>Valentin Ruh</v>
      </c>
      <c r="D113">
        <f>VLOOKUP(B113,'Startnummern Regio'!A:C,3,0)</f>
        <v>2004</v>
      </c>
      <c r="E113" s="72">
        <v>38.518000000000001</v>
      </c>
      <c r="F113" s="72">
        <f t="shared" si="1"/>
        <v>5.1989999999999981</v>
      </c>
    </row>
    <row r="114" spans="1:6" x14ac:dyDescent="0.2">
      <c r="A114">
        <v>12</v>
      </c>
      <c r="B114">
        <v>1</v>
      </c>
      <c r="C114" t="str">
        <f>VLOOKUP(B114,'Startnummern Regio'!A:C,2,0)</f>
        <v>Mika Knöll</v>
      </c>
      <c r="D114">
        <f>VLOOKUP(B114,'Startnummern Regio'!A:C,3,0)</f>
        <v>2005</v>
      </c>
      <c r="E114" s="72">
        <v>38.747999999999998</v>
      </c>
      <c r="F114" s="72">
        <f t="shared" si="1"/>
        <v>5.4289999999999949</v>
      </c>
    </row>
    <row r="115" spans="1:6" x14ac:dyDescent="0.2">
      <c r="A115">
        <v>28</v>
      </c>
      <c r="B115">
        <v>17</v>
      </c>
      <c r="C115" t="str">
        <f>VLOOKUP(B115,'Startnummern Regio'!A:C,2,0)</f>
        <v>Noah Mecklenburg</v>
      </c>
      <c r="D115">
        <f>VLOOKUP(B115,'Startnummern Regio'!A:C,3,0)</f>
        <v>2004</v>
      </c>
      <c r="E115" s="72">
        <v>39.463000000000001</v>
      </c>
      <c r="F115" s="72">
        <f t="shared" si="1"/>
        <v>6.1439999999999984</v>
      </c>
    </row>
    <row r="116" spans="1:6" x14ac:dyDescent="0.2">
      <c r="A116">
        <v>73</v>
      </c>
      <c r="B116">
        <v>17</v>
      </c>
      <c r="C116" t="str">
        <f>VLOOKUP(B116,'Startnummern Regio'!A:C,2,0)</f>
        <v>Noah Mecklenburg</v>
      </c>
      <c r="D116">
        <f>VLOOKUP(B116,'Startnummern Regio'!A:C,3,0)</f>
        <v>2004</v>
      </c>
      <c r="E116" s="72">
        <v>39.481000000000002</v>
      </c>
      <c r="F116" s="72">
        <f t="shared" si="1"/>
        <v>6.161999999999999</v>
      </c>
    </row>
    <row r="117" spans="1:6" x14ac:dyDescent="0.2">
      <c r="A117">
        <v>59</v>
      </c>
      <c r="B117">
        <v>17</v>
      </c>
      <c r="C117" t="str">
        <f>VLOOKUP(B117,'Startnummern Regio'!A:C,2,0)</f>
        <v>Noah Mecklenburg</v>
      </c>
      <c r="D117">
        <f>VLOOKUP(B117,'Startnummern Regio'!A:C,3,0)</f>
        <v>2004</v>
      </c>
      <c r="E117" s="72">
        <v>39.527999999999999</v>
      </c>
      <c r="F117" s="72">
        <f t="shared" si="1"/>
        <v>6.2089999999999961</v>
      </c>
    </row>
    <row r="118" spans="1:6" x14ac:dyDescent="0.2">
      <c r="A118">
        <v>11</v>
      </c>
      <c r="B118">
        <v>17</v>
      </c>
      <c r="C118" t="str">
        <f>VLOOKUP(B118,'Startnummern Regio'!A:C,2,0)</f>
        <v>Noah Mecklenburg</v>
      </c>
      <c r="D118">
        <f>VLOOKUP(B118,'Startnummern Regio'!A:C,3,0)</f>
        <v>2004</v>
      </c>
      <c r="E118" s="72">
        <v>39.671999999999997</v>
      </c>
      <c r="F118" s="72">
        <f t="shared" si="1"/>
        <v>6.3529999999999944</v>
      </c>
    </row>
    <row r="119" spans="1:6" x14ac:dyDescent="0.2">
      <c r="A119">
        <v>97</v>
      </c>
      <c r="B119">
        <v>17</v>
      </c>
      <c r="C119" t="str">
        <f>VLOOKUP(B119,'Startnummern Regio'!A:C,2,0)</f>
        <v>Noah Mecklenburg</v>
      </c>
      <c r="D119">
        <f>VLOOKUP(B119,'Startnummern Regio'!A:C,3,0)</f>
        <v>2004</v>
      </c>
      <c r="E119" s="72">
        <v>39.744</v>
      </c>
      <c r="F119" s="72">
        <f t="shared" si="1"/>
        <v>6.4249999999999972</v>
      </c>
    </row>
    <row r="120" spans="1:6" x14ac:dyDescent="0.2">
      <c r="A120">
        <v>112</v>
      </c>
      <c r="B120">
        <v>17</v>
      </c>
      <c r="C120" t="str">
        <f>VLOOKUP(B120,'Startnummern Regio'!A:C,2,0)</f>
        <v>Noah Mecklenburg</v>
      </c>
      <c r="D120">
        <f>VLOOKUP(B120,'Startnummern Regio'!A:C,3,0)</f>
        <v>2004</v>
      </c>
      <c r="E120" s="72">
        <v>39.795000000000002</v>
      </c>
      <c r="F120" s="72">
        <f t="shared" si="1"/>
        <v>6.4759999999999991</v>
      </c>
    </row>
    <row r="121" spans="1:6" x14ac:dyDescent="0.2">
      <c r="A121">
        <v>86</v>
      </c>
      <c r="B121">
        <v>17</v>
      </c>
      <c r="C121" t="str">
        <f>VLOOKUP(B121,'Startnummern Regio'!A:C,2,0)</f>
        <v>Noah Mecklenburg</v>
      </c>
      <c r="D121">
        <f>VLOOKUP(B121,'Startnummern Regio'!A:C,3,0)</f>
        <v>2004</v>
      </c>
      <c r="E121" s="72">
        <v>39.798000000000002</v>
      </c>
      <c r="F121" s="72">
        <f t="shared" si="1"/>
        <v>6.4789999999999992</v>
      </c>
    </row>
    <row r="122" spans="1:6" x14ac:dyDescent="0.2">
      <c r="A122">
        <v>126</v>
      </c>
      <c r="B122">
        <v>17</v>
      </c>
      <c r="C122" t="str">
        <f>VLOOKUP(B122,'Startnummern Regio'!A:C,2,0)</f>
        <v>Noah Mecklenburg</v>
      </c>
      <c r="D122">
        <f>VLOOKUP(B122,'Startnummern Regio'!A:C,3,0)</f>
        <v>2004</v>
      </c>
      <c r="E122" s="72">
        <v>39.823999999999998</v>
      </c>
      <c r="F122" s="72">
        <f t="shared" si="1"/>
        <v>6.5049999999999955</v>
      </c>
    </row>
    <row r="123" spans="1:6" x14ac:dyDescent="0.2">
      <c r="A123">
        <v>122</v>
      </c>
      <c r="B123">
        <v>22</v>
      </c>
      <c r="C123" t="str">
        <f>VLOOKUP(B123,'Startnummern Regio'!A:C,2,0)</f>
        <v>Valentin Ruh</v>
      </c>
      <c r="D123">
        <f>VLOOKUP(B123,'Startnummern Regio'!A:C,3,0)</f>
        <v>2004</v>
      </c>
      <c r="E123" s="72">
        <v>40.070999999999998</v>
      </c>
      <c r="F123" s="72">
        <f t="shared" si="1"/>
        <v>6.7519999999999953</v>
      </c>
    </row>
    <row r="124" spans="1:6" x14ac:dyDescent="0.2">
      <c r="A124">
        <v>130</v>
      </c>
      <c r="B124">
        <v>69</v>
      </c>
      <c r="C124" t="str">
        <f>VLOOKUP(B124,'Startnummern Regio'!A:C,2,0)</f>
        <v>Tobias Würth</v>
      </c>
      <c r="D124">
        <f>VLOOKUP(B124,'Startnummern Regio'!A:C,3,0)</f>
        <v>2005</v>
      </c>
      <c r="E124" s="72">
        <v>40.813000000000002</v>
      </c>
      <c r="F124" s="72">
        <f t="shared" si="1"/>
        <v>7.4939999999999998</v>
      </c>
    </row>
    <row r="125" spans="1:6" x14ac:dyDescent="0.2">
      <c r="A125">
        <v>118</v>
      </c>
      <c r="B125">
        <v>69</v>
      </c>
      <c r="C125" t="str">
        <f>VLOOKUP(B125,'Startnummern Regio'!A:C,2,0)</f>
        <v>Tobias Würth</v>
      </c>
      <c r="D125">
        <f>VLOOKUP(B125,'Startnummern Regio'!A:C,3,0)</f>
        <v>2005</v>
      </c>
      <c r="E125" s="72">
        <v>41.164999999999999</v>
      </c>
      <c r="F125" s="72">
        <f t="shared" si="1"/>
        <v>7.8459999999999965</v>
      </c>
    </row>
    <row r="126" spans="1:6" x14ac:dyDescent="0.2">
      <c r="A126">
        <v>44</v>
      </c>
      <c r="B126">
        <v>37</v>
      </c>
      <c r="C126" t="str">
        <f>VLOOKUP(B126,'Startnummern Regio'!A:C,2,0)</f>
        <v xml:space="preserve">Mirco Ludwig </v>
      </c>
      <c r="D126">
        <f>VLOOKUP(B126,'Startnummern Regio'!A:C,3,0)</f>
        <v>2003</v>
      </c>
      <c r="E126" s="72">
        <v>44.000999999999998</v>
      </c>
      <c r="F126" s="72">
        <f t="shared" si="1"/>
        <v>10.681999999999995</v>
      </c>
    </row>
    <row r="127" spans="1:6" x14ac:dyDescent="0.2">
      <c r="A127">
        <v>2</v>
      </c>
      <c r="B127">
        <v>9</v>
      </c>
      <c r="C127" t="str">
        <f>VLOOKUP(B127,'Startnummern Regio'!A:C,2,0)</f>
        <v>Thomas Isele</v>
      </c>
      <c r="D127">
        <f>VLOOKUP(B127,'Startnummern Regio'!A:C,3,0)</f>
        <v>2003</v>
      </c>
      <c r="E127" s="72">
        <v>48.691000000000003</v>
      </c>
      <c r="F127" s="72">
        <f t="shared" si="1"/>
        <v>15.372</v>
      </c>
    </row>
    <row r="128" spans="1:6" x14ac:dyDescent="0.2">
      <c r="A128">
        <v>42</v>
      </c>
      <c r="B128">
        <v>17</v>
      </c>
      <c r="C128" t="str">
        <f>VLOOKUP(B128,'Startnummern Regio'!A:C,2,0)</f>
        <v>Noah Mecklenburg</v>
      </c>
      <c r="D128">
        <f>VLOOKUP(B128,'Startnummern Regio'!A:C,3,0)</f>
        <v>2004</v>
      </c>
      <c r="E128" s="72">
        <v>64.542000000000002</v>
      </c>
      <c r="F128" s="72">
        <f t="shared" si="1"/>
        <v>31.222999999999999</v>
      </c>
    </row>
    <row r="129" spans="1:6" x14ac:dyDescent="0.2">
      <c r="A129">
        <v>43</v>
      </c>
      <c r="B129">
        <v>19</v>
      </c>
      <c r="C129" t="str">
        <f>VLOOKUP(B129,'Startnummern Regio'!A:C,2,0)</f>
        <v>Ramon Franz</v>
      </c>
      <c r="D129">
        <f>VLOOKUP(B129,'Startnummern Regio'!A:C,3,0)</f>
        <v>2004</v>
      </c>
      <c r="E129" s="72">
        <v>66.775999999999996</v>
      </c>
      <c r="F129" s="72">
        <f t="shared" si="1"/>
        <v>33.456999999999994</v>
      </c>
    </row>
    <row r="131" spans="1:6" ht="16.25" customHeight="1" x14ac:dyDescent="0.2"/>
  </sheetData>
  <sortState ref="A2:E141">
    <sortCondition ref="E2:E141"/>
  </sortState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01"/>
  <sheetViews>
    <sheetView topLeftCell="B1" workbookViewId="0">
      <selection activeCell="C11" sqref="C11"/>
    </sheetView>
  </sheetViews>
  <sheetFormatPr baseColWidth="10" defaultRowHeight="15" x14ac:dyDescent="0.2"/>
  <cols>
    <col min="2" max="2" width="5.33203125" bestFit="1" customWidth="1"/>
    <col min="3" max="3" width="20.83203125" bestFit="1" customWidth="1"/>
    <col min="4" max="4" width="5" bestFit="1" customWidth="1"/>
    <col min="5" max="5" width="5.6640625" style="72" bestFit="1" customWidth="1"/>
    <col min="6" max="6" width="10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s="72" t="s">
        <v>17</v>
      </c>
    </row>
    <row r="2" spans="1:6" x14ac:dyDescent="0.2">
      <c r="A2">
        <v>92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37.293999999999997</v>
      </c>
    </row>
    <row r="3" spans="1:6" x14ac:dyDescent="0.2">
      <c r="A3">
        <v>128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37.545000000000002</v>
      </c>
      <c r="F3" s="72">
        <f>E3-$E$2</f>
        <v>0.25100000000000477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37.81</v>
      </c>
      <c r="F4" s="72">
        <f t="shared" ref="F4:F67" si="0">E4-$E$2</f>
        <v>0.51600000000000534</v>
      </c>
    </row>
    <row r="5" spans="1:6" x14ac:dyDescent="0.2">
      <c r="A5">
        <v>65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37.921999999999997</v>
      </c>
      <c r="F5" s="72">
        <f t="shared" si="0"/>
        <v>0.62800000000000011</v>
      </c>
    </row>
    <row r="6" spans="1:6" x14ac:dyDescent="0.2">
      <c r="A6">
        <v>26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37.997999999999998</v>
      </c>
      <c r="F6" s="72">
        <f t="shared" si="0"/>
        <v>0.70400000000000063</v>
      </c>
    </row>
    <row r="7" spans="1:6" x14ac:dyDescent="0.2">
      <c r="A7">
        <v>49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38.107999999999997</v>
      </c>
      <c r="F7" s="72">
        <f t="shared" si="0"/>
        <v>0.81400000000000006</v>
      </c>
    </row>
    <row r="8" spans="1:6" x14ac:dyDescent="0.2">
      <c r="A8">
        <v>4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38.491999999999997</v>
      </c>
      <c r="F8" s="72">
        <f t="shared" si="0"/>
        <v>1.1980000000000004</v>
      </c>
    </row>
    <row r="9" spans="1:6" x14ac:dyDescent="0.2">
      <c r="A9">
        <v>127</v>
      </c>
      <c r="B9">
        <v>49</v>
      </c>
      <c r="C9" t="str">
        <f>VLOOKUP(B9,'Startnummern Regio'!A:C,2,0)</f>
        <v>Merlin Weiler</v>
      </c>
      <c r="D9">
        <f>VLOOKUP(B9,'Startnummern Regio'!A:C,3,0)</f>
        <v>2009</v>
      </c>
      <c r="E9" s="72">
        <v>38.533000000000001</v>
      </c>
      <c r="F9" s="72">
        <f t="shared" si="0"/>
        <v>1.2390000000000043</v>
      </c>
    </row>
    <row r="10" spans="1:6" x14ac:dyDescent="0.2">
      <c r="A10">
        <v>87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38.649000000000001</v>
      </c>
      <c r="F10" s="72">
        <f t="shared" si="0"/>
        <v>1.355000000000004</v>
      </c>
    </row>
    <row r="11" spans="1:6" x14ac:dyDescent="0.2">
      <c r="A11">
        <v>36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38.659999999999997</v>
      </c>
      <c r="F11" s="72">
        <f t="shared" si="0"/>
        <v>1.3659999999999997</v>
      </c>
    </row>
    <row r="12" spans="1:6" x14ac:dyDescent="0.2">
      <c r="A12">
        <v>48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38.667000000000002</v>
      </c>
      <c r="F12" s="72">
        <f t="shared" si="0"/>
        <v>1.3730000000000047</v>
      </c>
    </row>
    <row r="13" spans="1:6" x14ac:dyDescent="0.2">
      <c r="A13">
        <v>126</v>
      </c>
      <c r="B13">
        <v>44</v>
      </c>
      <c r="C13">
        <f>VLOOKUP(B13,'Startnummern Regio'!A:C,2,0)</f>
        <v>0</v>
      </c>
      <c r="D13">
        <f>VLOOKUP(B13,'Startnummern Regio'!A:C,3,0)</f>
        <v>0</v>
      </c>
      <c r="E13" s="72">
        <v>38.69</v>
      </c>
      <c r="F13" s="72">
        <f t="shared" si="0"/>
        <v>1.3960000000000008</v>
      </c>
    </row>
    <row r="14" spans="1:6" x14ac:dyDescent="0.2">
      <c r="A14">
        <v>107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38.761000000000003</v>
      </c>
      <c r="F14" s="72">
        <f t="shared" si="0"/>
        <v>1.4670000000000059</v>
      </c>
    </row>
    <row r="15" spans="1:6" x14ac:dyDescent="0.2">
      <c r="A15">
        <v>110</v>
      </c>
      <c r="B15">
        <v>49</v>
      </c>
      <c r="C15" t="str">
        <f>VLOOKUP(B15,'Startnummern Regio'!A:C,2,0)</f>
        <v>Merlin Weiler</v>
      </c>
      <c r="D15">
        <f>VLOOKUP(B15,'Startnummern Regio'!A:C,3,0)</f>
        <v>2009</v>
      </c>
      <c r="E15" s="72">
        <v>38.83</v>
      </c>
      <c r="F15" s="72">
        <f t="shared" si="0"/>
        <v>1.5360000000000014</v>
      </c>
    </row>
    <row r="16" spans="1:6" x14ac:dyDescent="0.2">
      <c r="A16">
        <v>70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38.847000000000001</v>
      </c>
      <c r="F16" s="72">
        <f t="shared" si="0"/>
        <v>1.5530000000000044</v>
      </c>
    </row>
    <row r="17" spans="1:6" x14ac:dyDescent="0.2">
      <c r="A17">
        <v>91</v>
      </c>
      <c r="B17">
        <v>49</v>
      </c>
      <c r="C17" t="str">
        <f>VLOOKUP(B17,'Startnummern Regio'!A:C,2,0)</f>
        <v>Merlin Weiler</v>
      </c>
      <c r="D17">
        <f>VLOOKUP(B17,'Startnummern Regio'!A:C,3,0)</f>
        <v>2009</v>
      </c>
      <c r="E17" s="72">
        <v>38.99</v>
      </c>
      <c r="F17" s="72">
        <f t="shared" si="0"/>
        <v>1.6960000000000051</v>
      </c>
    </row>
    <row r="18" spans="1:6" x14ac:dyDescent="0.2">
      <c r="A18">
        <v>66</v>
      </c>
      <c r="B18">
        <v>49</v>
      </c>
      <c r="C18" t="str">
        <f>VLOOKUP(B18,'Startnummern Regio'!A:C,2,0)</f>
        <v>Merlin Weiler</v>
      </c>
      <c r="D18">
        <f>VLOOKUP(B18,'Startnummern Regio'!A:C,3,0)</f>
        <v>2009</v>
      </c>
      <c r="E18" s="72">
        <v>39.122</v>
      </c>
      <c r="F18" s="72">
        <f t="shared" si="0"/>
        <v>1.828000000000003</v>
      </c>
    </row>
    <row r="19" spans="1:6" x14ac:dyDescent="0.2">
      <c r="A19">
        <v>14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39.128</v>
      </c>
      <c r="F19" s="72">
        <f t="shared" si="0"/>
        <v>1.8340000000000032</v>
      </c>
    </row>
    <row r="20" spans="1:6" x14ac:dyDescent="0.2">
      <c r="A20">
        <v>24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39.189</v>
      </c>
      <c r="F20" s="72">
        <f t="shared" si="0"/>
        <v>1.8950000000000031</v>
      </c>
    </row>
    <row r="21" spans="1:6" x14ac:dyDescent="0.2">
      <c r="A21">
        <v>71</v>
      </c>
      <c r="B21">
        <v>44</v>
      </c>
      <c r="C21">
        <f>VLOOKUP(B21,'Startnummern Regio'!A:C,2,0)</f>
        <v>0</v>
      </c>
      <c r="D21">
        <f>VLOOKUP(B21,'Startnummern Regio'!A:C,3,0)</f>
        <v>0</v>
      </c>
      <c r="E21" s="72">
        <v>39.255000000000003</v>
      </c>
      <c r="F21" s="72">
        <f t="shared" si="0"/>
        <v>1.9610000000000056</v>
      </c>
    </row>
    <row r="22" spans="1:6" x14ac:dyDescent="0.2">
      <c r="A22">
        <v>125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39.453000000000003</v>
      </c>
      <c r="F22" s="72">
        <f t="shared" si="0"/>
        <v>2.159000000000006</v>
      </c>
    </row>
    <row r="23" spans="1:6" x14ac:dyDescent="0.2">
      <c r="A23">
        <v>106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 s="72">
        <v>39.607999999999997</v>
      </c>
      <c r="F23" s="72">
        <f t="shared" si="0"/>
        <v>2.3140000000000001</v>
      </c>
    </row>
    <row r="24" spans="1:6" x14ac:dyDescent="0.2">
      <c r="A24">
        <v>64</v>
      </c>
      <c r="B24">
        <v>23</v>
      </c>
      <c r="C24" t="str">
        <f>VLOOKUP(B24,'Startnummern Regio'!A:C,2,0)</f>
        <v>Bela Walz</v>
      </c>
      <c r="D24">
        <f>VLOOKUP(B24,'Startnummern Regio'!A:C,3,0)</f>
        <v>2001</v>
      </c>
      <c r="E24" s="72">
        <v>39.712000000000003</v>
      </c>
      <c r="F24" s="72">
        <f t="shared" si="0"/>
        <v>2.4180000000000064</v>
      </c>
    </row>
    <row r="25" spans="1:6" x14ac:dyDescent="0.2">
      <c r="A25">
        <v>21</v>
      </c>
      <c r="B25">
        <v>49</v>
      </c>
      <c r="C25" t="str">
        <f>VLOOKUP(B25,'Startnummern Regio'!A:C,2,0)</f>
        <v>Merlin Weiler</v>
      </c>
      <c r="D25">
        <f>VLOOKUP(B25,'Startnummern Regio'!A:C,3,0)</f>
        <v>2009</v>
      </c>
      <c r="E25" s="72">
        <v>39.716999999999999</v>
      </c>
      <c r="F25" s="72">
        <f t="shared" si="0"/>
        <v>2.4230000000000018</v>
      </c>
    </row>
    <row r="26" spans="1:6" x14ac:dyDescent="0.2">
      <c r="A26">
        <v>63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39.790999999999997</v>
      </c>
      <c r="F26" s="72">
        <f t="shared" si="0"/>
        <v>2.4969999999999999</v>
      </c>
    </row>
    <row r="27" spans="1:6" x14ac:dyDescent="0.2">
      <c r="A27">
        <v>67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39.851999999999997</v>
      </c>
      <c r="F27" s="72">
        <f t="shared" si="0"/>
        <v>2.5579999999999998</v>
      </c>
    </row>
    <row r="28" spans="1:6" x14ac:dyDescent="0.2">
      <c r="A28">
        <v>90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39.878999999999998</v>
      </c>
      <c r="F28" s="72">
        <f t="shared" si="0"/>
        <v>2.5850000000000009</v>
      </c>
    </row>
    <row r="29" spans="1:6" x14ac:dyDescent="0.2">
      <c r="A29">
        <v>86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40.042000000000002</v>
      </c>
      <c r="F29" s="72">
        <f t="shared" si="0"/>
        <v>2.7480000000000047</v>
      </c>
    </row>
    <row r="30" spans="1:6" x14ac:dyDescent="0.2">
      <c r="A30">
        <v>2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40.106999999999999</v>
      </c>
      <c r="F30" s="72">
        <f t="shared" si="0"/>
        <v>2.8130000000000024</v>
      </c>
    </row>
    <row r="31" spans="1:6" x14ac:dyDescent="0.2">
      <c r="A31">
        <v>20</v>
      </c>
      <c r="B31">
        <v>23</v>
      </c>
      <c r="C31" t="str">
        <f>VLOOKUP(B31,'Startnummern Regio'!A:C,2,0)</f>
        <v>Bela Walz</v>
      </c>
      <c r="D31">
        <f>VLOOKUP(B31,'Startnummern Regio'!A:C,3,0)</f>
        <v>2001</v>
      </c>
      <c r="E31" s="72">
        <v>40.15</v>
      </c>
      <c r="F31" s="72">
        <f t="shared" si="0"/>
        <v>2.8560000000000016</v>
      </c>
    </row>
    <row r="32" spans="1:6" x14ac:dyDescent="0.2">
      <c r="A32">
        <v>62</v>
      </c>
      <c r="B32">
        <v>18</v>
      </c>
      <c r="C32" t="str">
        <f>VLOOKUP(B32,'Startnummern Regio'!A:C,2,0)</f>
        <v>Janina Franz</v>
      </c>
      <c r="D32">
        <f>VLOOKUP(B32,'Startnummern Regio'!A:C,3,0)</f>
        <v>2001</v>
      </c>
      <c r="E32" s="72">
        <v>40.710999999999999</v>
      </c>
      <c r="F32" s="72">
        <f t="shared" si="0"/>
        <v>3.4170000000000016</v>
      </c>
    </row>
    <row r="33" spans="1:6" x14ac:dyDescent="0.2">
      <c r="A33">
        <v>51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40.716999999999999</v>
      </c>
      <c r="F33" s="72">
        <f t="shared" si="0"/>
        <v>3.4230000000000018</v>
      </c>
    </row>
    <row r="34" spans="1:6" x14ac:dyDescent="0.2">
      <c r="A34">
        <v>19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40.741</v>
      </c>
      <c r="F34" s="72">
        <f t="shared" si="0"/>
        <v>3.4470000000000027</v>
      </c>
    </row>
    <row r="35" spans="1:6" x14ac:dyDescent="0.2">
      <c r="A35">
        <v>28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40.767000000000003</v>
      </c>
      <c r="F35" s="72">
        <f t="shared" si="0"/>
        <v>3.4730000000000061</v>
      </c>
    </row>
    <row r="36" spans="1:6" x14ac:dyDescent="0.2">
      <c r="A36">
        <v>109</v>
      </c>
      <c r="B36">
        <v>44</v>
      </c>
      <c r="C36">
        <f>VLOOKUP(B36,'Startnummern Regio'!A:C,2,0)</f>
        <v>0</v>
      </c>
      <c r="D36">
        <f>VLOOKUP(B36,'Startnummern Regio'!A:C,3,0)</f>
        <v>0</v>
      </c>
      <c r="E36" s="72">
        <v>40.786999999999999</v>
      </c>
      <c r="F36" s="72">
        <f t="shared" si="0"/>
        <v>3.4930000000000021</v>
      </c>
    </row>
    <row r="37" spans="1:6" x14ac:dyDescent="0.2">
      <c r="A37">
        <v>94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40.975999999999999</v>
      </c>
      <c r="F37" s="72">
        <f t="shared" si="0"/>
        <v>3.6820000000000022</v>
      </c>
    </row>
    <row r="38" spans="1:6" x14ac:dyDescent="0.2">
      <c r="A38">
        <v>105</v>
      </c>
      <c r="B38">
        <v>18</v>
      </c>
      <c r="C38" t="str">
        <f>VLOOKUP(B38,'Startnummern Regio'!A:C,2,0)</f>
        <v>Janina Franz</v>
      </c>
      <c r="D38">
        <f>VLOOKUP(B38,'Startnummern Regio'!A:C,3,0)</f>
        <v>2001</v>
      </c>
      <c r="E38" s="72">
        <v>41.207999999999998</v>
      </c>
      <c r="F38" s="72">
        <f t="shared" si="0"/>
        <v>3.9140000000000015</v>
      </c>
    </row>
    <row r="39" spans="1:6" x14ac:dyDescent="0.2">
      <c r="A39">
        <v>73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41.399000000000001</v>
      </c>
      <c r="F39" s="72">
        <f t="shared" si="0"/>
        <v>4.105000000000004</v>
      </c>
    </row>
    <row r="40" spans="1:6" x14ac:dyDescent="0.2">
      <c r="A40">
        <v>29</v>
      </c>
      <c r="B40">
        <v>21</v>
      </c>
      <c r="C40" t="str">
        <f>VLOOKUP(B40,'Startnummern Regio'!A:C,2,0)</f>
        <v>Moritz Hummel</v>
      </c>
      <c r="D40">
        <f>VLOOKUP(B40,'Startnummern Regio'!A:C,3,0)</f>
        <v>2003</v>
      </c>
      <c r="E40" s="72">
        <v>41.436</v>
      </c>
      <c r="F40" s="72">
        <f t="shared" si="0"/>
        <v>4.142000000000003</v>
      </c>
    </row>
    <row r="41" spans="1:6" x14ac:dyDescent="0.2">
      <c r="A41">
        <v>130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41.491999999999997</v>
      </c>
      <c r="F41" s="72">
        <f t="shared" si="0"/>
        <v>4.1980000000000004</v>
      </c>
    </row>
    <row r="42" spans="1:6" x14ac:dyDescent="0.2">
      <c r="A42">
        <v>7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41.661000000000001</v>
      </c>
      <c r="F42" s="72">
        <f t="shared" si="0"/>
        <v>4.3670000000000044</v>
      </c>
    </row>
    <row r="43" spans="1:6" x14ac:dyDescent="0.2">
      <c r="A43">
        <v>74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42.140999999999998</v>
      </c>
      <c r="F43" s="72">
        <f t="shared" si="0"/>
        <v>4.8470000000000013</v>
      </c>
    </row>
    <row r="44" spans="1:6" x14ac:dyDescent="0.2">
      <c r="A44">
        <v>18</v>
      </c>
      <c r="B44">
        <v>18</v>
      </c>
      <c r="C44" t="str">
        <f>VLOOKUP(B44,'Startnummern Regio'!A:C,2,0)</f>
        <v>Janina Franz</v>
      </c>
      <c r="D44">
        <f>VLOOKUP(B44,'Startnummern Regio'!A:C,3,0)</f>
        <v>2001</v>
      </c>
      <c r="E44" s="72">
        <v>42.234000000000002</v>
      </c>
      <c r="F44" s="72">
        <f t="shared" si="0"/>
        <v>4.9400000000000048</v>
      </c>
    </row>
    <row r="45" spans="1:6" x14ac:dyDescent="0.2">
      <c r="A45">
        <v>96</v>
      </c>
      <c r="B45">
        <v>21</v>
      </c>
      <c r="C45" t="str">
        <f>VLOOKUP(B45,'Startnummern Regio'!A:C,2,0)</f>
        <v>Moritz Hummel</v>
      </c>
      <c r="D45">
        <f>VLOOKUP(B45,'Startnummern Regio'!A:C,3,0)</f>
        <v>2003</v>
      </c>
      <c r="E45" s="72">
        <v>42.268000000000001</v>
      </c>
      <c r="F45" s="72">
        <f t="shared" si="0"/>
        <v>4.9740000000000038</v>
      </c>
    </row>
    <row r="46" spans="1:6" x14ac:dyDescent="0.2">
      <c r="A46">
        <v>68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42.32</v>
      </c>
      <c r="F46" s="72">
        <f t="shared" si="0"/>
        <v>5.0260000000000034</v>
      </c>
    </row>
    <row r="47" spans="1:6" x14ac:dyDescent="0.2">
      <c r="A47">
        <v>108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2">
        <v>42.323999999999998</v>
      </c>
      <c r="F47" s="72">
        <f t="shared" si="0"/>
        <v>5.0300000000000011</v>
      </c>
    </row>
    <row r="48" spans="1:6" x14ac:dyDescent="0.2">
      <c r="A48">
        <v>88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42.36</v>
      </c>
      <c r="F48" s="72">
        <f t="shared" si="0"/>
        <v>5.0660000000000025</v>
      </c>
    </row>
    <row r="49" spans="1:6" x14ac:dyDescent="0.2">
      <c r="A49">
        <v>6</v>
      </c>
      <c r="B49">
        <v>21</v>
      </c>
      <c r="C49" t="str">
        <f>VLOOKUP(B49,'Startnummern Regio'!A:C,2,0)</f>
        <v>Moritz Hummel</v>
      </c>
      <c r="D49">
        <f>VLOOKUP(B49,'Startnummern Regio'!A:C,3,0)</f>
        <v>2003</v>
      </c>
      <c r="E49" s="72">
        <v>42.438000000000002</v>
      </c>
      <c r="F49" s="72">
        <f t="shared" si="0"/>
        <v>5.1440000000000055</v>
      </c>
    </row>
    <row r="50" spans="1:6" x14ac:dyDescent="0.2">
      <c r="A50">
        <v>15</v>
      </c>
      <c r="B50">
        <v>47</v>
      </c>
      <c r="C50" t="str">
        <f>VLOOKUP(B50,'Startnummern Regio'!A:C,2,0)</f>
        <v>Leon Laule</v>
      </c>
      <c r="D50">
        <f>VLOOKUP(B50,'Startnummern Regio'!A:C,3,0)</f>
        <v>2002</v>
      </c>
      <c r="E50" s="72">
        <v>42.485999999999997</v>
      </c>
      <c r="F50" s="72">
        <f t="shared" si="0"/>
        <v>5.1920000000000002</v>
      </c>
    </row>
    <row r="51" spans="1:6" x14ac:dyDescent="0.2">
      <c r="A51">
        <v>59</v>
      </c>
      <c r="B51">
        <v>47</v>
      </c>
      <c r="C51" t="str">
        <f>VLOOKUP(B51,'Startnummern Regio'!A:C,2,0)</f>
        <v>Leon Laule</v>
      </c>
      <c r="D51">
        <f>VLOOKUP(B51,'Startnummern Regio'!A:C,3,0)</f>
        <v>2002</v>
      </c>
      <c r="E51" s="72">
        <v>42.52</v>
      </c>
      <c r="F51" s="72">
        <f t="shared" si="0"/>
        <v>5.2260000000000062</v>
      </c>
    </row>
    <row r="52" spans="1:6" x14ac:dyDescent="0.2">
      <c r="A52">
        <v>69</v>
      </c>
      <c r="B52">
        <v>6</v>
      </c>
      <c r="C52" t="str">
        <f>VLOOKUP(B52,'Startnummern Regio'!A:C,2,0)</f>
        <v>Anna Seger</v>
      </c>
      <c r="D52">
        <f>VLOOKUP(B52,'Startnummern Regio'!A:C,3,0)</f>
        <v>2003</v>
      </c>
      <c r="E52" s="72">
        <v>42.543999999999997</v>
      </c>
      <c r="F52" s="72">
        <f t="shared" si="0"/>
        <v>5.25</v>
      </c>
    </row>
    <row r="53" spans="1:6" x14ac:dyDescent="0.2">
      <c r="A53">
        <v>25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42.591000000000001</v>
      </c>
      <c r="F53" s="72">
        <f t="shared" si="0"/>
        <v>5.2970000000000041</v>
      </c>
    </row>
    <row r="54" spans="1:6" x14ac:dyDescent="0.2">
      <c r="A54">
        <v>47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42.884</v>
      </c>
      <c r="F54" s="72">
        <f t="shared" si="0"/>
        <v>5.5900000000000034</v>
      </c>
    </row>
    <row r="55" spans="1:6" x14ac:dyDescent="0.2">
      <c r="A55">
        <v>85</v>
      </c>
      <c r="B55">
        <v>5</v>
      </c>
      <c r="C55" t="str">
        <f>VLOOKUP(B55,'Startnummern Regio'!A:C,2,0)</f>
        <v>Hanna Höflinger</v>
      </c>
      <c r="D55">
        <f>VLOOKUP(B55,'Startnummern Regio'!A:C,3,0)</f>
        <v>2002</v>
      </c>
      <c r="E55" s="72">
        <v>42.890999999999998</v>
      </c>
      <c r="F55" s="72">
        <f t="shared" si="0"/>
        <v>5.5970000000000013</v>
      </c>
    </row>
    <row r="56" spans="1:6" x14ac:dyDescent="0.2">
      <c r="A56">
        <v>102</v>
      </c>
      <c r="B56">
        <v>47</v>
      </c>
      <c r="C56" t="str">
        <f>VLOOKUP(B56,'Startnummern Regio'!A:C,2,0)</f>
        <v>Leon Laule</v>
      </c>
      <c r="D56">
        <f>VLOOKUP(B56,'Startnummern Regio'!A:C,3,0)</f>
        <v>2002</v>
      </c>
      <c r="E56" s="72">
        <v>43.524000000000001</v>
      </c>
      <c r="F56" s="72">
        <f t="shared" si="0"/>
        <v>6.230000000000004</v>
      </c>
    </row>
    <row r="57" spans="1:6" x14ac:dyDescent="0.2">
      <c r="A57">
        <v>3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43.613</v>
      </c>
      <c r="F57" s="72">
        <f t="shared" si="0"/>
        <v>6.3190000000000026</v>
      </c>
    </row>
    <row r="58" spans="1:6" x14ac:dyDescent="0.2">
      <c r="A58">
        <v>72</v>
      </c>
      <c r="B58">
        <v>19</v>
      </c>
      <c r="C58" t="str">
        <f>VLOOKUP(B58,'Startnummern Regio'!A:C,2,0)</f>
        <v>Ramon Franz</v>
      </c>
      <c r="D58">
        <f>VLOOKUP(B58,'Startnummern Regio'!A:C,3,0)</f>
        <v>2004</v>
      </c>
      <c r="E58" s="72">
        <v>43.715000000000003</v>
      </c>
      <c r="F58" s="72">
        <f t="shared" si="0"/>
        <v>6.4210000000000065</v>
      </c>
    </row>
    <row r="59" spans="1:6" x14ac:dyDescent="0.2">
      <c r="A59">
        <v>23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43.738</v>
      </c>
      <c r="F59" s="72">
        <f t="shared" si="0"/>
        <v>6.4440000000000026</v>
      </c>
    </row>
    <row r="60" spans="1:6" x14ac:dyDescent="0.2">
      <c r="A60">
        <v>93</v>
      </c>
      <c r="B60">
        <v>19</v>
      </c>
      <c r="C60" t="str">
        <f>VLOOKUP(B60,'Startnummern Regio'!A:C,2,0)</f>
        <v>Ramon Franz</v>
      </c>
      <c r="D60">
        <f>VLOOKUP(B60,'Startnummern Regio'!A:C,3,0)</f>
        <v>2004</v>
      </c>
      <c r="E60" s="72">
        <v>43.862000000000002</v>
      </c>
      <c r="F60" s="72">
        <f t="shared" si="0"/>
        <v>6.5680000000000049</v>
      </c>
    </row>
    <row r="61" spans="1:6" x14ac:dyDescent="0.2">
      <c r="A61">
        <v>55</v>
      </c>
      <c r="B61">
        <v>13</v>
      </c>
      <c r="C61" t="str">
        <f>VLOOKUP(B61,'Startnummern Regio'!A:C,2,0)</f>
        <v>Ann-Katrin Schwietale</v>
      </c>
      <c r="D61">
        <f>VLOOKUP(B61,'Startnummern Regio'!A:C,3,0)</f>
        <v>2003</v>
      </c>
      <c r="E61" s="72">
        <v>44.128999999999998</v>
      </c>
      <c r="F61" s="72">
        <f t="shared" si="0"/>
        <v>6.8350000000000009</v>
      </c>
    </row>
    <row r="62" spans="1:6" x14ac:dyDescent="0.2">
      <c r="A62">
        <v>120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44.39</v>
      </c>
      <c r="F62" s="72">
        <f t="shared" si="0"/>
        <v>7.0960000000000036</v>
      </c>
    </row>
    <row r="63" spans="1:6" x14ac:dyDescent="0.2">
      <c r="A63">
        <v>99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44.518999999999998</v>
      </c>
      <c r="F63" s="72">
        <f t="shared" si="0"/>
        <v>7.2250000000000014</v>
      </c>
    </row>
    <row r="64" spans="1:6" x14ac:dyDescent="0.2">
      <c r="A64">
        <v>117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44.526000000000003</v>
      </c>
      <c r="F64" s="72">
        <f t="shared" si="0"/>
        <v>7.2320000000000064</v>
      </c>
    </row>
    <row r="65" spans="1:6" x14ac:dyDescent="0.2">
      <c r="A65">
        <v>118</v>
      </c>
      <c r="B65">
        <v>13</v>
      </c>
      <c r="C65" t="str">
        <f>VLOOKUP(B65,'Startnummern Regio'!A:C,2,0)</f>
        <v>Ann-Katrin Schwietale</v>
      </c>
      <c r="D65">
        <f>VLOOKUP(B65,'Startnummern Regio'!A:C,3,0)</f>
        <v>2003</v>
      </c>
      <c r="E65" s="72">
        <v>44.537999999999997</v>
      </c>
      <c r="F65" s="72">
        <f t="shared" si="0"/>
        <v>7.2439999999999998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44.618000000000002</v>
      </c>
      <c r="F66" s="72">
        <f t="shared" si="0"/>
        <v>7.3240000000000052</v>
      </c>
    </row>
    <row r="67" spans="1:6" x14ac:dyDescent="0.2">
      <c r="A67">
        <v>119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2">
        <v>44.74</v>
      </c>
      <c r="F67" s="72">
        <f t="shared" si="0"/>
        <v>7.4460000000000051</v>
      </c>
    </row>
    <row r="68" spans="1:6" x14ac:dyDescent="0.2">
      <c r="A68">
        <v>97</v>
      </c>
      <c r="B68">
        <v>28</v>
      </c>
      <c r="C68" t="str">
        <f>VLOOKUP(B68,'Startnummern Regio'!A:C,2,0)</f>
        <v>Sophie Hummel</v>
      </c>
      <c r="D68">
        <f>VLOOKUP(B68,'Startnummern Regio'!A:C,3,0)</f>
        <v>2005</v>
      </c>
      <c r="E68" s="72">
        <v>44.75</v>
      </c>
      <c r="F68" s="72">
        <f t="shared" ref="F68:F101" si="1">E68-$E$2</f>
        <v>7.4560000000000031</v>
      </c>
    </row>
    <row r="69" spans="1:6" x14ac:dyDescent="0.2">
      <c r="A69">
        <v>56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44.807000000000002</v>
      </c>
      <c r="F69" s="72">
        <f t="shared" si="1"/>
        <v>7.5130000000000052</v>
      </c>
    </row>
    <row r="70" spans="1:6" x14ac:dyDescent="0.2">
      <c r="A70">
        <v>33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44.828000000000003</v>
      </c>
      <c r="F70" s="72">
        <f t="shared" si="1"/>
        <v>7.534000000000006</v>
      </c>
    </row>
    <row r="71" spans="1:6" x14ac:dyDescent="0.2">
      <c r="A71">
        <v>100</v>
      </c>
      <c r="B71">
        <v>16</v>
      </c>
      <c r="C71" t="str">
        <f>VLOOKUP(B71,'Startnummern Regio'!A:C,2,0)</f>
        <v>Sophia Stahl</v>
      </c>
      <c r="D71">
        <f>VLOOKUP(B71,'Startnummern Regio'!A:C,3,0)</f>
        <v>2005</v>
      </c>
      <c r="E71" s="72">
        <v>44.844000000000001</v>
      </c>
      <c r="F71" s="72">
        <f t="shared" si="1"/>
        <v>7.5500000000000043</v>
      </c>
    </row>
    <row r="72" spans="1:6" x14ac:dyDescent="0.2">
      <c r="A72">
        <v>12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44.895000000000003</v>
      </c>
      <c r="F72" s="72">
        <f t="shared" si="1"/>
        <v>7.6010000000000062</v>
      </c>
    </row>
    <row r="73" spans="1:6" x14ac:dyDescent="0.2">
      <c r="A73">
        <v>124</v>
      </c>
      <c r="B73">
        <v>18</v>
      </c>
      <c r="C73" t="str">
        <f>VLOOKUP(B73,'Startnummern Regio'!A:C,2,0)</f>
        <v>Janina Franz</v>
      </c>
      <c r="D73">
        <f>VLOOKUP(B73,'Startnummern Regio'!A:C,3,0)</f>
        <v>2001</v>
      </c>
      <c r="E73" s="72">
        <v>44.945</v>
      </c>
      <c r="F73" s="72">
        <f t="shared" si="1"/>
        <v>7.6510000000000034</v>
      </c>
    </row>
    <row r="74" spans="1:6" x14ac:dyDescent="0.2">
      <c r="A74">
        <v>76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 s="72">
        <v>45.000999999999998</v>
      </c>
      <c r="F74" s="72">
        <f t="shared" si="1"/>
        <v>7.7070000000000007</v>
      </c>
    </row>
    <row r="75" spans="1:6" x14ac:dyDescent="0.2">
      <c r="A75">
        <v>78</v>
      </c>
      <c r="B75">
        <v>16</v>
      </c>
      <c r="C75" t="str">
        <f>VLOOKUP(B75,'Startnummern Regio'!A:C,2,0)</f>
        <v>Sophia Stahl</v>
      </c>
      <c r="D75">
        <f>VLOOKUP(B75,'Startnummern Regio'!A:C,3,0)</f>
        <v>2005</v>
      </c>
      <c r="E75" s="72">
        <v>45.030999999999999</v>
      </c>
      <c r="F75" s="72">
        <f t="shared" si="1"/>
        <v>7.7370000000000019</v>
      </c>
    </row>
    <row r="76" spans="1:6" x14ac:dyDescent="0.2">
      <c r="A76">
        <v>57</v>
      </c>
      <c r="B76">
        <v>16</v>
      </c>
      <c r="C76" t="str">
        <f>VLOOKUP(B76,'Startnummern Regio'!A:C,2,0)</f>
        <v>Sophia Stahl</v>
      </c>
      <c r="D76">
        <f>VLOOKUP(B76,'Startnummern Regio'!A:C,3,0)</f>
        <v>2005</v>
      </c>
      <c r="E76" s="72">
        <v>45.079000000000001</v>
      </c>
      <c r="F76" s="72">
        <f t="shared" si="1"/>
        <v>7.7850000000000037</v>
      </c>
    </row>
    <row r="77" spans="1:6" x14ac:dyDescent="0.2">
      <c r="A77">
        <v>5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45.154000000000003</v>
      </c>
      <c r="F77" s="72">
        <f t="shared" si="1"/>
        <v>7.8600000000000065</v>
      </c>
    </row>
    <row r="78" spans="1:6" x14ac:dyDescent="0.2">
      <c r="A78">
        <v>32</v>
      </c>
      <c r="B78">
        <v>11</v>
      </c>
      <c r="C78" t="str">
        <f>VLOOKUP(B78,'Startnummern Regio'!A:C,2,0)</f>
        <v>Finja Mangler</v>
      </c>
      <c r="D78">
        <f>VLOOKUP(B78,'Startnummern Regio'!A:C,3,0)</f>
        <v>2006</v>
      </c>
      <c r="E78" s="72">
        <v>45.267000000000003</v>
      </c>
      <c r="F78" s="72">
        <f t="shared" si="1"/>
        <v>7.9730000000000061</v>
      </c>
    </row>
    <row r="79" spans="1:6" x14ac:dyDescent="0.2">
      <c r="A79">
        <v>27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45.274999999999999</v>
      </c>
      <c r="F79" s="72">
        <f t="shared" si="1"/>
        <v>7.9810000000000016</v>
      </c>
    </row>
    <row r="80" spans="1:6" x14ac:dyDescent="0.2">
      <c r="A80">
        <v>9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45.32</v>
      </c>
      <c r="F80" s="72">
        <f t="shared" si="1"/>
        <v>8.0260000000000034</v>
      </c>
    </row>
    <row r="81" spans="1:6" x14ac:dyDescent="0.2">
      <c r="A81">
        <v>31</v>
      </c>
      <c r="B81">
        <v>16</v>
      </c>
      <c r="C81" t="str">
        <f>VLOOKUP(B81,'Startnummern Regio'!A:C,2,0)</f>
        <v>Sophia Stahl</v>
      </c>
      <c r="D81">
        <f>VLOOKUP(B81,'Startnummern Regio'!A:C,3,0)</f>
        <v>2005</v>
      </c>
      <c r="E81" s="72">
        <v>45.383000000000003</v>
      </c>
      <c r="F81" s="72">
        <f t="shared" si="1"/>
        <v>8.0890000000000057</v>
      </c>
    </row>
    <row r="82" spans="1:6" x14ac:dyDescent="0.2">
      <c r="A82">
        <v>34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45.518999999999998</v>
      </c>
      <c r="F82" s="72">
        <f t="shared" si="1"/>
        <v>8.2250000000000014</v>
      </c>
    </row>
    <row r="83" spans="1:6" x14ac:dyDescent="0.2">
      <c r="A83">
        <v>77</v>
      </c>
      <c r="B83">
        <v>28</v>
      </c>
      <c r="C83" t="str">
        <f>VLOOKUP(B83,'Startnummern Regio'!A:C,2,0)</f>
        <v>Sophie Hummel</v>
      </c>
      <c r="D83">
        <f>VLOOKUP(B83,'Startnummern Regio'!A:C,3,0)</f>
        <v>2005</v>
      </c>
      <c r="E83" s="72">
        <v>46.037999999999997</v>
      </c>
      <c r="F83" s="72">
        <f t="shared" si="1"/>
        <v>8.7439999999999998</v>
      </c>
    </row>
    <row r="84" spans="1:6" x14ac:dyDescent="0.2">
      <c r="A84">
        <v>10</v>
      </c>
      <c r="B84">
        <v>16</v>
      </c>
      <c r="C84" t="str">
        <f>VLOOKUP(B84,'Startnummern Regio'!A:C,2,0)</f>
        <v>Sophia Stahl</v>
      </c>
      <c r="D84">
        <f>VLOOKUP(B84,'Startnummern Regio'!A:C,3,0)</f>
        <v>2005</v>
      </c>
      <c r="E84" s="72">
        <v>46.05</v>
      </c>
      <c r="F84" s="72">
        <f t="shared" si="1"/>
        <v>8.7560000000000002</v>
      </c>
    </row>
    <row r="85" spans="1:6" x14ac:dyDescent="0.2">
      <c r="A85">
        <v>54</v>
      </c>
      <c r="B85">
        <v>28</v>
      </c>
      <c r="C85" t="str">
        <f>VLOOKUP(B85,'Startnummern Regio'!A:C,2,0)</f>
        <v>Sophie Hummel</v>
      </c>
      <c r="D85">
        <f>VLOOKUP(B85,'Startnummern Regio'!A:C,3,0)</f>
        <v>2005</v>
      </c>
      <c r="E85" s="72">
        <v>46.07</v>
      </c>
      <c r="F85" s="72">
        <f t="shared" si="1"/>
        <v>8.7760000000000034</v>
      </c>
    </row>
    <row r="86" spans="1:6" x14ac:dyDescent="0.2">
      <c r="A86">
        <v>50</v>
      </c>
      <c r="B86">
        <v>19</v>
      </c>
      <c r="C86" t="str">
        <f>VLOOKUP(B86,'Startnummern Regio'!A:C,2,0)</f>
        <v>Ramon Franz</v>
      </c>
      <c r="D86">
        <f>VLOOKUP(B86,'Startnummern Regio'!A:C,3,0)</f>
        <v>2004</v>
      </c>
      <c r="E86" s="72">
        <v>46.290999999999997</v>
      </c>
      <c r="F86" s="72">
        <f t="shared" si="1"/>
        <v>8.9969999999999999</v>
      </c>
    </row>
    <row r="87" spans="1:6" x14ac:dyDescent="0.2">
      <c r="A87">
        <v>114</v>
      </c>
      <c r="B87">
        <v>2</v>
      </c>
      <c r="C87" t="str">
        <f>VLOOKUP(B87,'Startnummern Regio'!A:C,2,0)</f>
        <v>Robin Holz</v>
      </c>
      <c r="D87">
        <f>VLOOKUP(B87,'Startnummern Regio'!A:C,3,0)</f>
        <v>2005</v>
      </c>
      <c r="E87" s="72">
        <v>46.36</v>
      </c>
      <c r="F87" s="72">
        <f t="shared" si="1"/>
        <v>9.0660000000000025</v>
      </c>
    </row>
    <row r="88" spans="1:6" x14ac:dyDescent="0.2">
      <c r="A88">
        <v>95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46.51</v>
      </c>
      <c r="F88" s="72">
        <f t="shared" si="1"/>
        <v>9.2160000000000011</v>
      </c>
    </row>
    <row r="89" spans="1:6" x14ac:dyDescent="0.2">
      <c r="A89">
        <v>58</v>
      </c>
      <c r="B89">
        <v>12</v>
      </c>
      <c r="C89" t="str">
        <f>VLOOKUP(B89,'Startnummern Regio'!A:C,2,0)</f>
        <v>Nele Büssing</v>
      </c>
      <c r="D89">
        <f>VLOOKUP(B89,'Startnummern Regio'!A:C,3,0)</f>
        <v>2006</v>
      </c>
      <c r="E89" s="72">
        <v>46.695999999999998</v>
      </c>
      <c r="F89" s="72">
        <f t="shared" si="1"/>
        <v>9.402000000000001</v>
      </c>
    </row>
    <row r="90" spans="1:6" x14ac:dyDescent="0.2">
      <c r="A90">
        <v>121</v>
      </c>
      <c r="B90">
        <v>12</v>
      </c>
      <c r="C90" t="str">
        <f>VLOOKUP(B90,'Startnummern Regio'!A:C,2,0)</f>
        <v>Nele Büssing</v>
      </c>
      <c r="D90">
        <f>VLOOKUP(B90,'Startnummern Regio'!A:C,3,0)</f>
        <v>2006</v>
      </c>
      <c r="E90" s="72">
        <v>46.829000000000001</v>
      </c>
      <c r="F90" s="72">
        <f t="shared" si="1"/>
        <v>9.5350000000000037</v>
      </c>
    </row>
    <row r="91" spans="1:6" x14ac:dyDescent="0.2">
      <c r="A91">
        <v>75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46.908999999999999</v>
      </c>
      <c r="F91" s="72">
        <f t="shared" si="1"/>
        <v>9.615000000000002</v>
      </c>
    </row>
    <row r="92" spans="1:6" x14ac:dyDescent="0.2">
      <c r="A92">
        <v>11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 s="72">
        <v>46.942</v>
      </c>
      <c r="F92" s="72">
        <f t="shared" si="1"/>
        <v>9.6480000000000032</v>
      </c>
    </row>
    <row r="93" spans="1:6" x14ac:dyDescent="0.2">
      <c r="A93">
        <v>101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 s="72">
        <v>46.959000000000003</v>
      </c>
      <c r="F93" s="72">
        <f t="shared" si="1"/>
        <v>9.6650000000000063</v>
      </c>
    </row>
    <row r="94" spans="1:6" x14ac:dyDescent="0.2">
      <c r="A94">
        <v>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 s="72">
        <v>47.24</v>
      </c>
      <c r="F94" s="72">
        <f t="shared" si="1"/>
        <v>9.9460000000000051</v>
      </c>
    </row>
    <row r="95" spans="1:6" x14ac:dyDescent="0.2">
      <c r="A95">
        <v>30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47.42</v>
      </c>
      <c r="F95" s="72">
        <f t="shared" si="1"/>
        <v>10.126000000000005</v>
      </c>
    </row>
    <row r="96" spans="1:6" x14ac:dyDescent="0.2">
      <c r="A96">
        <v>52</v>
      </c>
      <c r="B96">
        <v>2</v>
      </c>
      <c r="C96" t="str">
        <f>VLOOKUP(B96,'Startnummern Regio'!A:C,2,0)</f>
        <v>Robin Holz</v>
      </c>
      <c r="D96">
        <f>VLOOKUP(B96,'Startnummern Regio'!A:C,3,0)</f>
        <v>2005</v>
      </c>
      <c r="E96" s="72">
        <v>47.448</v>
      </c>
      <c r="F96" s="72">
        <f t="shared" si="1"/>
        <v>10.154000000000003</v>
      </c>
    </row>
    <row r="97" spans="1:6" x14ac:dyDescent="0.2">
      <c r="A97">
        <v>13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 s="72">
        <v>47.807000000000002</v>
      </c>
      <c r="F97" s="72">
        <f t="shared" si="1"/>
        <v>10.513000000000005</v>
      </c>
    </row>
    <row r="98" spans="1:6" x14ac:dyDescent="0.2">
      <c r="A98">
        <v>8</v>
      </c>
      <c r="B98">
        <v>2</v>
      </c>
      <c r="C98" t="str">
        <f>VLOOKUP(B98,'Startnummern Regio'!A:C,2,0)</f>
        <v>Robin Holz</v>
      </c>
      <c r="D98">
        <f>VLOOKUP(B98,'Startnummern Regio'!A:C,3,0)</f>
        <v>2005</v>
      </c>
      <c r="E98" s="72">
        <v>48.167999999999999</v>
      </c>
      <c r="F98" s="72">
        <f t="shared" si="1"/>
        <v>10.874000000000002</v>
      </c>
    </row>
    <row r="99" spans="1:6" x14ac:dyDescent="0.2">
      <c r="A99">
        <v>53</v>
      </c>
      <c r="B99">
        <v>21</v>
      </c>
      <c r="C99" t="str">
        <f>VLOOKUP(B99,'Startnummern Regio'!A:C,2,0)</f>
        <v>Moritz Hummel</v>
      </c>
      <c r="D99">
        <f>VLOOKUP(B99,'Startnummern Regio'!A:C,3,0)</f>
        <v>2003</v>
      </c>
      <c r="E99" s="72">
        <v>49.725999999999999</v>
      </c>
      <c r="F99" s="72">
        <f t="shared" si="1"/>
        <v>12.432000000000002</v>
      </c>
    </row>
    <row r="100" spans="1:6" x14ac:dyDescent="0.2">
      <c r="A100">
        <v>129</v>
      </c>
      <c r="B100">
        <v>48</v>
      </c>
      <c r="C100" t="str">
        <f>VLOOKUP(B100,'Startnummern Regio'!A:C,2,0)</f>
        <v>Samuel Laule</v>
      </c>
      <c r="D100">
        <f>VLOOKUP(B100,'Startnummern Regio'!A:C,3,0)</f>
        <v>2007</v>
      </c>
      <c r="E100" s="72">
        <v>50.280999999999999</v>
      </c>
      <c r="F100" s="72">
        <f t="shared" si="1"/>
        <v>12.987000000000002</v>
      </c>
    </row>
    <row r="101" spans="1:6" x14ac:dyDescent="0.2">
      <c r="A101">
        <v>60</v>
      </c>
      <c r="B101">
        <v>48</v>
      </c>
      <c r="C101" t="str">
        <f>VLOOKUP(B101,'Startnummern Regio'!A:C,2,0)</f>
        <v>Samuel Laule</v>
      </c>
      <c r="D101">
        <f>VLOOKUP(B101,'Startnummern Regio'!A:C,3,0)</f>
        <v>2007</v>
      </c>
      <c r="E101" s="72">
        <v>50.518999999999998</v>
      </c>
      <c r="F101" s="72">
        <f t="shared" si="1"/>
        <v>13.225000000000001</v>
      </c>
    </row>
  </sheetData>
  <sortState ref="A2:E205">
    <sortCondition ref="E2:E205"/>
  </sortState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2"/>
  <sheetViews>
    <sheetView workbookViewId="0">
      <selection activeCell="C11" sqref="C11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5.33203125" style="72" bestFit="1" customWidth="1"/>
    <col min="6" max="6" width="8.8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60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21.06</v>
      </c>
    </row>
    <row r="3" spans="1:6" x14ac:dyDescent="0.2">
      <c r="A3">
        <v>74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21.257999999999999</v>
      </c>
      <c r="F3" s="72">
        <f>E3-$E$2</f>
        <v>0.1980000000000004</v>
      </c>
    </row>
    <row r="4" spans="1:6" x14ac:dyDescent="0.2">
      <c r="A4">
        <v>80</v>
      </c>
      <c r="B4">
        <v>45</v>
      </c>
      <c r="C4" t="str">
        <f>VLOOKUP(B4,'Startnummern Regio'!A:C,2,0)</f>
        <v>Matteo Burger</v>
      </c>
      <c r="D4">
        <f>VLOOKUP(B4,'Startnummern Regio'!A:C,3,0)</f>
        <v>2008</v>
      </c>
      <c r="E4" s="72">
        <v>22.036999999999999</v>
      </c>
      <c r="F4" s="72">
        <f t="shared" ref="F4:F67" si="0">E4-$E$2</f>
        <v>0.97700000000000031</v>
      </c>
    </row>
    <row r="5" spans="1:6" x14ac:dyDescent="0.2">
      <c r="A5">
        <v>64</v>
      </c>
      <c r="B5">
        <v>45</v>
      </c>
      <c r="C5" t="str">
        <f>VLOOKUP(B5,'Startnummern Regio'!A:C,2,0)</f>
        <v>Matteo Burger</v>
      </c>
      <c r="D5">
        <f>VLOOKUP(B5,'Startnummern Regio'!A:C,3,0)</f>
        <v>2008</v>
      </c>
      <c r="E5" s="72">
        <v>22.125</v>
      </c>
      <c r="F5" s="72">
        <f t="shared" si="0"/>
        <v>1.0650000000000013</v>
      </c>
    </row>
    <row r="6" spans="1:6" x14ac:dyDescent="0.2">
      <c r="A6">
        <v>110</v>
      </c>
      <c r="B6">
        <v>45</v>
      </c>
      <c r="C6" t="str">
        <f>VLOOKUP(B6,'Startnummern Regio'!A:C,2,0)</f>
        <v>Matteo Burger</v>
      </c>
      <c r="D6">
        <f>VLOOKUP(B6,'Startnummern Regio'!A:C,3,0)</f>
        <v>2008</v>
      </c>
      <c r="E6" s="72">
        <v>22.452000000000002</v>
      </c>
      <c r="F6" s="72">
        <f t="shared" si="0"/>
        <v>1.392000000000003</v>
      </c>
    </row>
    <row r="7" spans="1:6" x14ac:dyDescent="0.2">
      <c r="A7">
        <v>61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22.463000000000001</v>
      </c>
      <c r="F7" s="72">
        <f t="shared" si="0"/>
        <v>1.4030000000000022</v>
      </c>
    </row>
    <row r="8" spans="1:6" x14ac:dyDescent="0.2">
      <c r="A8">
        <v>107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22.486000000000001</v>
      </c>
      <c r="F8" s="72">
        <f t="shared" si="0"/>
        <v>1.4260000000000019</v>
      </c>
    </row>
    <row r="9" spans="1:6" x14ac:dyDescent="0.2">
      <c r="A9">
        <v>94</v>
      </c>
      <c r="B9">
        <v>45</v>
      </c>
      <c r="C9" t="str">
        <f>VLOOKUP(B9,'Startnummern Regio'!A:C,2,0)</f>
        <v>Matteo Burger</v>
      </c>
      <c r="D9">
        <f>VLOOKUP(B9,'Startnummern Regio'!A:C,3,0)</f>
        <v>2008</v>
      </c>
      <c r="E9" s="72">
        <v>22.52</v>
      </c>
      <c r="F9" s="72">
        <f t="shared" si="0"/>
        <v>1.4600000000000009</v>
      </c>
    </row>
    <row r="10" spans="1:6" x14ac:dyDescent="0.2">
      <c r="A10">
        <v>65</v>
      </c>
      <c r="B10">
        <v>46</v>
      </c>
      <c r="C10" t="str">
        <f>VLOOKUP(B10,'Startnummern Regio'!A:C,2,0)</f>
        <v>Silas Söllner</v>
      </c>
      <c r="D10">
        <f>VLOOKUP(B10,'Startnummern Regio'!A:C,3,0)</f>
        <v>2004</v>
      </c>
      <c r="E10" s="72">
        <v>22.623000000000001</v>
      </c>
      <c r="F10" s="72">
        <f t="shared" si="0"/>
        <v>1.5630000000000024</v>
      </c>
    </row>
    <row r="11" spans="1:6" x14ac:dyDescent="0.2">
      <c r="A11">
        <v>90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22.66</v>
      </c>
      <c r="F11" s="72">
        <f t="shared" si="0"/>
        <v>1.6000000000000014</v>
      </c>
    </row>
    <row r="12" spans="1:6" x14ac:dyDescent="0.2">
      <c r="A12">
        <v>101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22.686</v>
      </c>
      <c r="F12" s="72">
        <f t="shared" si="0"/>
        <v>1.6260000000000012</v>
      </c>
    </row>
    <row r="13" spans="1:6" x14ac:dyDescent="0.2">
      <c r="A13">
        <v>92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22.702999999999999</v>
      </c>
      <c r="F13" s="72">
        <f t="shared" si="0"/>
        <v>1.6430000000000007</v>
      </c>
    </row>
    <row r="14" spans="1:6" x14ac:dyDescent="0.2">
      <c r="A14">
        <v>58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22.774000000000001</v>
      </c>
      <c r="F14" s="72">
        <f t="shared" si="0"/>
        <v>1.7140000000000022</v>
      </c>
    </row>
    <row r="15" spans="1:6" x14ac:dyDescent="0.2">
      <c r="A15">
        <v>62</v>
      </c>
      <c r="B15">
        <v>34</v>
      </c>
      <c r="C15" t="str">
        <f>VLOOKUP(B15,'Startnummern Regio'!A:C,2,0)</f>
        <v>Ronja Wiesler</v>
      </c>
      <c r="D15">
        <f>VLOOKUP(B15,'Startnummern Regio'!A:C,3,0)</f>
        <v>2003</v>
      </c>
      <c r="E15" s="72">
        <v>22.815999999999999</v>
      </c>
      <c r="F15" s="72">
        <f t="shared" si="0"/>
        <v>1.7560000000000002</v>
      </c>
    </row>
    <row r="16" spans="1:6" x14ac:dyDescent="0.2">
      <c r="A16">
        <v>75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22.866</v>
      </c>
      <c r="F16" s="72">
        <f t="shared" si="0"/>
        <v>1.8060000000000009</v>
      </c>
    </row>
    <row r="17" spans="1:6" x14ac:dyDescent="0.2">
      <c r="A17">
        <v>63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22.873000000000001</v>
      </c>
      <c r="F17" s="72">
        <f t="shared" si="0"/>
        <v>1.8130000000000024</v>
      </c>
    </row>
    <row r="18" spans="1:6" x14ac:dyDescent="0.2">
      <c r="A18">
        <v>79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23.013000000000002</v>
      </c>
      <c r="F18" s="72">
        <f t="shared" si="0"/>
        <v>1.953000000000003</v>
      </c>
    </row>
    <row r="19" spans="1:6" x14ac:dyDescent="0.2">
      <c r="A19">
        <v>117</v>
      </c>
      <c r="B19">
        <v>33</v>
      </c>
      <c r="C19" t="str">
        <f>VLOOKUP(B19,'Startnummern Regio'!A:C,2,0)</f>
        <v>Lilly Wiesler</v>
      </c>
      <c r="D19">
        <f>VLOOKUP(B19,'Startnummern Regio'!A:C,3,0)</f>
        <v>2001</v>
      </c>
      <c r="E19" s="72">
        <v>23.021999999999998</v>
      </c>
      <c r="F19" s="72">
        <f t="shared" si="0"/>
        <v>1.9619999999999997</v>
      </c>
    </row>
    <row r="20" spans="1:6" x14ac:dyDescent="0.2">
      <c r="A20">
        <v>81</v>
      </c>
      <c r="B20">
        <v>46</v>
      </c>
      <c r="C20" t="str">
        <f>VLOOKUP(B20,'Startnummern Regio'!A:C,2,0)</f>
        <v>Silas Söllner</v>
      </c>
      <c r="D20">
        <f>VLOOKUP(B20,'Startnummern Regio'!A:C,3,0)</f>
        <v>2004</v>
      </c>
      <c r="E20" s="72">
        <v>23.056999999999999</v>
      </c>
      <c r="F20" s="72">
        <f t="shared" si="0"/>
        <v>1.9969999999999999</v>
      </c>
    </row>
    <row r="21" spans="1:6" x14ac:dyDescent="0.2">
      <c r="A21">
        <v>77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23.09</v>
      </c>
      <c r="F21" s="72">
        <f t="shared" si="0"/>
        <v>2.0300000000000011</v>
      </c>
    </row>
    <row r="22" spans="1:6" x14ac:dyDescent="0.2">
      <c r="A22">
        <v>128</v>
      </c>
      <c r="B22">
        <v>45</v>
      </c>
      <c r="C22" t="str">
        <f>VLOOKUP(B22,'Startnummern Regio'!A:C,2,0)</f>
        <v>Matteo Burger</v>
      </c>
      <c r="D22">
        <f>VLOOKUP(B22,'Startnummern Regio'!A:C,3,0)</f>
        <v>2008</v>
      </c>
      <c r="E22" s="72">
        <v>23.317</v>
      </c>
      <c r="F22" s="72">
        <f t="shared" si="0"/>
        <v>2.2570000000000014</v>
      </c>
    </row>
    <row r="23" spans="1:6" x14ac:dyDescent="0.2">
      <c r="A23">
        <v>108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23.341999999999999</v>
      </c>
      <c r="F23" s="72">
        <f t="shared" si="0"/>
        <v>2.282</v>
      </c>
    </row>
    <row r="24" spans="1:6" x14ac:dyDescent="0.2">
      <c r="A24">
        <v>93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23.408999999999999</v>
      </c>
      <c r="F24" s="72">
        <f t="shared" si="0"/>
        <v>2.3490000000000002</v>
      </c>
    </row>
    <row r="25" spans="1:6" x14ac:dyDescent="0.2">
      <c r="A25">
        <v>97</v>
      </c>
      <c r="B25">
        <v>46</v>
      </c>
      <c r="C25" t="str">
        <f>VLOOKUP(B25,'Startnummern Regio'!A:C,2,0)</f>
        <v>Silas Söllner</v>
      </c>
      <c r="D25">
        <f>VLOOKUP(B25,'Startnummern Regio'!A:C,3,0)</f>
        <v>2004</v>
      </c>
      <c r="E25" s="72">
        <v>23.677</v>
      </c>
      <c r="F25" s="72">
        <f t="shared" si="0"/>
        <v>2.6170000000000009</v>
      </c>
    </row>
    <row r="26" spans="1:6" x14ac:dyDescent="0.2">
      <c r="A26">
        <v>113</v>
      </c>
      <c r="B26">
        <v>46</v>
      </c>
      <c r="C26" t="str">
        <f>VLOOKUP(B26,'Startnummern Regio'!A:C,2,0)</f>
        <v>Silas Söllner</v>
      </c>
      <c r="D26">
        <f>VLOOKUP(B26,'Startnummern Regio'!A:C,3,0)</f>
        <v>2004</v>
      </c>
      <c r="E26" s="72">
        <v>23.736000000000001</v>
      </c>
      <c r="F26" s="72">
        <f t="shared" si="0"/>
        <v>2.6760000000000019</v>
      </c>
    </row>
    <row r="27" spans="1:6" x14ac:dyDescent="0.2">
      <c r="A27">
        <v>109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23.974</v>
      </c>
      <c r="F27" s="72">
        <f t="shared" si="0"/>
        <v>2.9140000000000015</v>
      </c>
    </row>
    <row r="28" spans="1:6" x14ac:dyDescent="0.2">
      <c r="A28">
        <v>118</v>
      </c>
      <c r="B28">
        <v>34</v>
      </c>
      <c r="C28" t="str">
        <f>VLOOKUP(B28,'Startnummern Regio'!A:C,2,0)</f>
        <v>Ronja Wiesler</v>
      </c>
      <c r="D28">
        <f>VLOOKUP(B28,'Startnummern Regio'!A:C,3,0)</f>
        <v>2003</v>
      </c>
      <c r="E28" s="72">
        <v>24.021000000000001</v>
      </c>
      <c r="F28" s="72">
        <f t="shared" si="0"/>
        <v>2.9610000000000021</v>
      </c>
    </row>
    <row r="29" spans="1:6" x14ac:dyDescent="0.2">
      <c r="A29">
        <v>122</v>
      </c>
      <c r="B29">
        <v>27</v>
      </c>
      <c r="C29" t="str">
        <f>VLOOKUP(B29,'Startnummern Regio'!A:C,2,0)</f>
        <v>Lavinia Horning</v>
      </c>
      <c r="D29">
        <f>VLOOKUP(B29,'Startnummern Regio'!A:C,3,0)</f>
        <v>2002</v>
      </c>
      <c r="E29" s="72">
        <v>24.11</v>
      </c>
      <c r="F29" s="72">
        <f t="shared" si="0"/>
        <v>3.0500000000000007</v>
      </c>
    </row>
    <row r="30" spans="1:6" x14ac:dyDescent="0.2">
      <c r="A30">
        <v>127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24.114999999999998</v>
      </c>
      <c r="F30" s="72">
        <f t="shared" si="0"/>
        <v>3.0549999999999997</v>
      </c>
    </row>
    <row r="31" spans="1:6" x14ac:dyDescent="0.2">
      <c r="A31">
        <v>114</v>
      </c>
      <c r="B31">
        <v>4</v>
      </c>
      <c r="C31" t="str">
        <f>VLOOKUP(B31,'Startnummern Regio'!A:C,2,0)</f>
        <v>Moritz Wiesler</v>
      </c>
      <c r="D31">
        <f>VLOOKUP(B31,'Startnummern Regio'!A:C,3,0)</f>
        <v>2006</v>
      </c>
      <c r="E31" s="72">
        <v>24.556999999999999</v>
      </c>
      <c r="F31" s="72">
        <f t="shared" si="0"/>
        <v>3.4969999999999999</v>
      </c>
    </row>
    <row r="32" spans="1:6" x14ac:dyDescent="0.2">
      <c r="A32">
        <v>102</v>
      </c>
      <c r="B32">
        <v>34</v>
      </c>
      <c r="C32" t="str">
        <f>VLOOKUP(B32,'Startnummern Regio'!A:C,2,0)</f>
        <v>Ronja Wiesler</v>
      </c>
      <c r="D32">
        <f>VLOOKUP(B32,'Startnummern Regio'!A:C,3,0)</f>
        <v>2003</v>
      </c>
      <c r="E32" s="72">
        <v>24.821999999999999</v>
      </c>
      <c r="F32" s="72">
        <f t="shared" si="0"/>
        <v>3.7620000000000005</v>
      </c>
    </row>
    <row r="33" spans="1:6" x14ac:dyDescent="0.2">
      <c r="A33">
        <v>76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24.977</v>
      </c>
      <c r="F33" s="72">
        <f t="shared" si="0"/>
        <v>3.9170000000000016</v>
      </c>
    </row>
    <row r="34" spans="1:6" x14ac:dyDescent="0.2">
      <c r="A34">
        <v>123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24.981000000000002</v>
      </c>
      <c r="F34" s="72">
        <f t="shared" si="0"/>
        <v>3.9210000000000029</v>
      </c>
    </row>
    <row r="35" spans="1:6" x14ac:dyDescent="0.2">
      <c r="A35">
        <v>98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25.021000000000001</v>
      </c>
      <c r="F35" s="72">
        <f t="shared" si="0"/>
        <v>3.9610000000000021</v>
      </c>
    </row>
    <row r="36" spans="1:6" x14ac:dyDescent="0.2">
      <c r="A36">
        <v>59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25.030999999999999</v>
      </c>
      <c r="F36" s="72">
        <f t="shared" si="0"/>
        <v>3.9710000000000001</v>
      </c>
    </row>
    <row r="37" spans="1:6" x14ac:dyDescent="0.2">
      <c r="A37">
        <v>66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25.097999999999999</v>
      </c>
      <c r="F37" s="72">
        <f t="shared" si="0"/>
        <v>4.0380000000000003</v>
      </c>
    </row>
    <row r="38" spans="1:6" x14ac:dyDescent="0.2">
      <c r="A38">
        <v>82</v>
      </c>
      <c r="B38">
        <v>4</v>
      </c>
      <c r="C38" t="str">
        <f>VLOOKUP(B38,'Startnummern Regio'!A:C,2,0)</f>
        <v>Moritz Wiesler</v>
      </c>
      <c r="D38">
        <f>VLOOKUP(B38,'Startnummern Regio'!A:C,3,0)</f>
        <v>2006</v>
      </c>
      <c r="E38" s="72">
        <v>25.413</v>
      </c>
      <c r="F38" s="72">
        <f t="shared" si="0"/>
        <v>4.3530000000000015</v>
      </c>
    </row>
    <row r="39" spans="1:6" x14ac:dyDescent="0.2">
      <c r="A39">
        <v>91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25.655000000000001</v>
      </c>
      <c r="F39" s="72">
        <f t="shared" si="0"/>
        <v>4.5950000000000024</v>
      </c>
    </row>
    <row r="40" spans="1:6" x14ac:dyDescent="0.2">
      <c r="A40">
        <v>125</v>
      </c>
      <c r="B40">
        <v>14</v>
      </c>
      <c r="C40" t="str">
        <f>VLOOKUP(B40,'Startnummern Regio'!A:C,2,0)</f>
        <v>Patrick Bolle</v>
      </c>
      <c r="D40">
        <f>VLOOKUP(B40,'Startnummern Regio'!A:C,3,0)</f>
        <v>2005</v>
      </c>
      <c r="E40" s="72">
        <v>25.731000000000002</v>
      </c>
      <c r="F40" s="72">
        <f t="shared" si="0"/>
        <v>4.6710000000000029</v>
      </c>
    </row>
    <row r="41" spans="1:6" x14ac:dyDescent="0.2">
      <c r="A41">
        <v>111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2">
        <v>25.731999999999999</v>
      </c>
      <c r="F41" s="72">
        <f t="shared" si="0"/>
        <v>4.6720000000000006</v>
      </c>
    </row>
    <row r="42" spans="1:6" x14ac:dyDescent="0.2">
      <c r="A42">
        <v>67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25.742000000000001</v>
      </c>
      <c r="F42" s="72">
        <f t="shared" si="0"/>
        <v>4.6820000000000022</v>
      </c>
    </row>
    <row r="43" spans="1:6" x14ac:dyDescent="0.2">
      <c r="A43">
        <v>95</v>
      </c>
      <c r="B43">
        <v>14</v>
      </c>
      <c r="C43" t="str">
        <f>VLOOKUP(B43,'Startnummern Regio'!A:C,2,0)</f>
        <v>Patrick Bolle</v>
      </c>
      <c r="D43">
        <f>VLOOKUP(B43,'Startnummern Regio'!A:C,3,0)</f>
        <v>2005</v>
      </c>
      <c r="E43" s="72">
        <v>25.907</v>
      </c>
      <c r="F43" s="72">
        <f t="shared" si="0"/>
        <v>4.8470000000000013</v>
      </c>
    </row>
    <row r="44" spans="1:6" x14ac:dyDescent="0.2">
      <c r="A44">
        <v>106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25.913</v>
      </c>
      <c r="F44" s="72">
        <f t="shared" si="0"/>
        <v>4.8530000000000015</v>
      </c>
    </row>
    <row r="45" spans="1:6" x14ac:dyDescent="0.2">
      <c r="A45">
        <v>78</v>
      </c>
      <c r="B45">
        <v>34</v>
      </c>
      <c r="C45" t="str">
        <f>VLOOKUP(B45,'Startnummern Regio'!A:C,2,0)</f>
        <v>Ronja Wiesler</v>
      </c>
      <c r="D45">
        <f>VLOOKUP(B45,'Startnummern Regio'!A:C,3,0)</f>
        <v>2003</v>
      </c>
      <c r="E45" s="72">
        <v>26.079000000000001</v>
      </c>
      <c r="F45" s="72">
        <f t="shared" si="0"/>
        <v>5.0190000000000019</v>
      </c>
    </row>
    <row r="46" spans="1:6" x14ac:dyDescent="0.2">
      <c r="A46">
        <v>72</v>
      </c>
      <c r="B46">
        <v>26</v>
      </c>
      <c r="C46" t="str">
        <f>VLOOKUP(B46,'Startnummern Regio'!A:C,2,0)</f>
        <v>Romi Herrmann</v>
      </c>
      <c r="D46">
        <f>VLOOKUP(B46,'Startnummern Regio'!A:C,3,0)</f>
        <v>2006</v>
      </c>
      <c r="E46" s="72">
        <v>26.149000000000001</v>
      </c>
      <c r="F46" s="72">
        <f t="shared" si="0"/>
        <v>5.0890000000000022</v>
      </c>
    </row>
    <row r="47" spans="1:6" x14ac:dyDescent="0.2">
      <c r="A47">
        <v>71</v>
      </c>
      <c r="B47">
        <v>25</v>
      </c>
      <c r="C47" t="str">
        <f>VLOOKUP(B47,'Startnummern Regio'!A:C,2,0)</f>
        <v>Lina Herrmann</v>
      </c>
      <c r="D47">
        <f>VLOOKUP(B47,'Startnummern Regio'!A:C,3,0)</f>
        <v>2005</v>
      </c>
      <c r="E47" s="72">
        <v>26.28</v>
      </c>
      <c r="F47" s="72">
        <f t="shared" si="0"/>
        <v>5.2200000000000024</v>
      </c>
    </row>
    <row r="48" spans="1:6" x14ac:dyDescent="0.2">
      <c r="A48">
        <v>70</v>
      </c>
      <c r="B48">
        <v>13</v>
      </c>
      <c r="C48" t="str">
        <f>VLOOKUP(B48,'Startnummern Regio'!A:C,2,0)</f>
        <v>Ann-Katrin Schwietale</v>
      </c>
      <c r="D48">
        <f>VLOOKUP(B48,'Startnummern Regio'!A:C,3,0)</f>
        <v>2003</v>
      </c>
      <c r="E48" s="72">
        <v>26.367000000000001</v>
      </c>
      <c r="F48" s="72">
        <f t="shared" si="0"/>
        <v>5.3070000000000022</v>
      </c>
    </row>
    <row r="49" spans="1:6" x14ac:dyDescent="0.2">
      <c r="A49">
        <v>86</v>
      </c>
      <c r="B49">
        <v>13</v>
      </c>
      <c r="C49" t="str">
        <f>VLOOKUP(B49,'Startnummern Regio'!A:C,2,0)</f>
        <v>Ann-Katrin Schwietale</v>
      </c>
      <c r="D49">
        <f>VLOOKUP(B49,'Startnummern Regio'!A:C,3,0)</f>
        <v>2003</v>
      </c>
      <c r="E49" s="72">
        <v>26.492000000000001</v>
      </c>
      <c r="F49" s="72">
        <f t="shared" si="0"/>
        <v>5.4320000000000022</v>
      </c>
    </row>
    <row r="50" spans="1:6" x14ac:dyDescent="0.2">
      <c r="A50">
        <v>87</v>
      </c>
      <c r="B50">
        <v>26</v>
      </c>
      <c r="C50" t="str">
        <f>VLOOKUP(B50,'Startnummern Regio'!A:C,2,0)</f>
        <v>Romi Herrmann</v>
      </c>
      <c r="D50">
        <f>VLOOKUP(B50,'Startnummern Regio'!A:C,3,0)</f>
        <v>2006</v>
      </c>
      <c r="E50" s="72">
        <v>26.594999999999999</v>
      </c>
      <c r="F50" s="72">
        <f t="shared" si="0"/>
        <v>5.5350000000000001</v>
      </c>
    </row>
    <row r="51" spans="1:6" x14ac:dyDescent="0.2">
      <c r="A51">
        <v>84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26.872</v>
      </c>
      <c r="F51" s="72">
        <f t="shared" si="0"/>
        <v>5.8120000000000012</v>
      </c>
    </row>
    <row r="52" spans="1:6" x14ac:dyDescent="0.2">
      <c r="A52">
        <v>100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 s="72">
        <v>26.893000000000001</v>
      </c>
      <c r="F52" s="72">
        <f t="shared" si="0"/>
        <v>5.833000000000002</v>
      </c>
    </row>
    <row r="53" spans="1:6" x14ac:dyDescent="0.2">
      <c r="A53">
        <v>83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27.085000000000001</v>
      </c>
      <c r="F53" s="72">
        <f t="shared" si="0"/>
        <v>6.0250000000000021</v>
      </c>
    </row>
    <row r="54" spans="1:6" x14ac:dyDescent="0.2">
      <c r="A54">
        <v>88</v>
      </c>
      <c r="B54">
        <v>25</v>
      </c>
      <c r="C54" t="str">
        <f>VLOOKUP(B54,'Startnummern Regio'!A:C,2,0)</f>
        <v>Lina Herrmann</v>
      </c>
      <c r="D54">
        <f>VLOOKUP(B54,'Startnummern Regio'!A:C,3,0)</f>
        <v>2005</v>
      </c>
      <c r="E54" s="72">
        <v>27.106999999999999</v>
      </c>
      <c r="F54" s="72">
        <f t="shared" si="0"/>
        <v>6.0470000000000006</v>
      </c>
    </row>
    <row r="55" spans="1:6" x14ac:dyDescent="0.2">
      <c r="A55">
        <v>119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27.385999999999999</v>
      </c>
      <c r="F55" s="72">
        <f t="shared" si="0"/>
        <v>6.3260000000000005</v>
      </c>
    </row>
    <row r="56" spans="1:6" x14ac:dyDescent="0.2">
      <c r="A56">
        <v>116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27.503</v>
      </c>
      <c r="F56" s="72">
        <f t="shared" si="0"/>
        <v>6.4430000000000014</v>
      </c>
    </row>
    <row r="57" spans="1:6" x14ac:dyDescent="0.2">
      <c r="A57">
        <v>85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27.594999999999999</v>
      </c>
      <c r="F57" s="72">
        <f t="shared" si="0"/>
        <v>6.5350000000000001</v>
      </c>
    </row>
    <row r="58" spans="1:6" x14ac:dyDescent="0.2">
      <c r="A58">
        <v>112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27.654</v>
      </c>
      <c r="F58" s="72">
        <f t="shared" si="0"/>
        <v>6.5940000000000012</v>
      </c>
    </row>
    <row r="59" spans="1:6" x14ac:dyDescent="0.2">
      <c r="A59">
        <v>103</v>
      </c>
      <c r="B59">
        <v>25</v>
      </c>
      <c r="C59" t="str">
        <f>VLOOKUP(B59,'Startnummern Regio'!A:C,2,0)</f>
        <v>Lina Herrmann</v>
      </c>
      <c r="D59">
        <f>VLOOKUP(B59,'Startnummern Regio'!A:C,3,0)</f>
        <v>2005</v>
      </c>
      <c r="E59" s="72">
        <v>27.686</v>
      </c>
      <c r="F59" s="72">
        <f t="shared" si="0"/>
        <v>6.6260000000000012</v>
      </c>
    </row>
    <row r="60" spans="1:6" x14ac:dyDescent="0.2">
      <c r="A60">
        <v>105</v>
      </c>
      <c r="B60">
        <v>26</v>
      </c>
      <c r="C60" t="str">
        <f>VLOOKUP(B60,'Startnummern Regio'!A:C,2,0)</f>
        <v>Romi Herrmann</v>
      </c>
      <c r="D60">
        <f>VLOOKUP(B60,'Startnummern Regio'!A:C,3,0)</f>
        <v>2006</v>
      </c>
      <c r="E60" s="72">
        <v>27.995000000000001</v>
      </c>
      <c r="F60" s="72">
        <f t="shared" si="0"/>
        <v>6.9350000000000023</v>
      </c>
    </row>
    <row r="61" spans="1:6" x14ac:dyDescent="0.2">
      <c r="A61">
        <v>115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28.097000000000001</v>
      </c>
      <c r="F61" s="72">
        <f t="shared" si="0"/>
        <v>7.0370000000000026</v>
      </c>
    </row>
    <row r="62" spans="1:6" x14ac:dyDescent="0.2">
      <c r="A62">
        <v>99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28.192</v>
      </c>
      <c r="F62" s="72">
        <f t="shared" si="0"/>
        <v>7.1320000000000014</v>
      </c>
    </row>
    <row r="63" spans="1:6" x14ac:dyDescent="0.2">
      <c r="A63">
        <v>69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28.294</v>
      </c>
      <c r="F63" s="72">
        <f t="shared" si="0"/>
        <v>7.2340000000000018</v>
      </c>
    </row>
    <row r="64" spans="1:6" x14ac:dyDescent="0.2">
      <c r="A64">
        <v>121</v>
      </c>
      <c r="B64">
        <v>26</v>
      </c>
      <c r="C64" t="str">
        <f>VLOOKUP(B64,'Startnummern Regio'!A:C,2,0)</f>
        <v>Romi Herrmann</v>
      </c>
      <c r="D64">
        <f>VLOOKUP(B64,'Startnummern Regio'!A:C,3,0)</f>
        <v>2006</v>
      </c>
      <c r="E64" s="72">
        <v>28.632999999999999</v>
      </c>
      <c r="F64" s="72">
        <f t="shared" si="0"/>
        <v>7.5730000000000004</v>
      </c>
    </row>
    <row r="65" spans="1:6" x14ac:dyDescent="0.2">
      <c r="A65">
        <v>96</v>
      </c>
      <c r="B65">
        <v>2</v>
      </c>
      <c r="C65" t="str">
        <f>VLOOKUP(B65,'Startnummern Regio'!A:C,2,0)</f>
        <v>Robin Holz</v>
      </c>
      <c r="D65">
        <f>VLOOKUP(B65,'Startnummern Regio'!A:C,3,0)</f>
        <v>2005</v>
      </c>
      <c r="E65" s="72">
        <v>28.741</v>
      </c>
      <c r="F65" s="72">
        <f t="shared" si="0"/>
        <v>7.6810000000000009</v>
      </c>
    </row>
    <row r="66" spans="1:6" x14ac:dyDescent="0.2">
      <c r="A66">
        <v>126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28.756</v>
      </c>
      <c r="F66" s="72">
        <f t="shared" si="0"/>
        <v>7.6960000000000015</v>
      </c>
    </row>
    <row r="67" spans="1:6" x14ac:dyDescent="0.2">
      <c r="A67">
        <v>89</v>
      </c>
      <c r="B67">
        <v>47</v>
      </c>
      <c r="C67" t="str">
        <f>VLOOKUP(B67,'Startnummern Regio'!A:C,2,0)</f>
        <v>Leon Laule</v>
      </c>
      <c r="D67">
        <f>VLOOKUP(B67,'Startnummern Regio'!A:C,3,0)</f>
        <v>2002</v>
      </c>
      <c r="E67" s="72">
        <v>31.809000000000001</v>
      </c>
      <c r="F67" s="72">
        <f t="shared" si="0"/>
        <v>10.749000000000002</v>
      </c>
    </row>
    <row r="68" spans="1:6" x14ac:dyDescent="0.2">
      <c r="A68">
        <v>73</v>
      </c>
      <c r="B68">
        <v>47</v>
      </c>
      <c r="C68" t="str">
        <f>VLOOKUP(B68,'Startnummern Regio'!A:C,2,0)</f>
        <v>Leon Laule</v>
      </c>
      <c r="D68">
        <f>VLOOKUP(B68,'Startnummern Regio'!A:C,3,0)</f>
        <v>2002</v>
      </c>
      <c r="E68" s="72">
        <v>31.864999999999998</v>
      </c>
      <c r="F68" s="72">
        <f t="shared" ref="F68:F72" si="1">E68-$E$2</f>
        <v>10.805</v>
      </c>
    </row>
    <row r="69" spans="1:6" x14ac:dyDescent="0.2">
      <c r="A69">
        <v>68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32.220999999999997</v>
      </c>
      <c r="F69" s="72">
        <f t="shared" si="1"/>
        <v>11.160999999999998</v>
      </c>
    </row>
    <row r="70" spans="1:6" x14ac:dyDescent="0.2">
      <c r="A70">
        <v>124</v>
      </c>
      <c r="B70">
        <v>10</v>
      </c>
      <c r="C70" t="str">
        <f>VLOOKUP(B70,'Startnummern Regio'!A:C,2,0)</f>
        <v>Moritz Waibel</v>
      </c>
      <c r="D70">
        <f>VLOOKUP(B70,'Startnummern Regio'!A:C,3,0)</f>
        <v>2001</v>
      </c>
      <c r="E70" s="72">
        <v>32.241999999999997</v>
      </c>
      <c r="F70" s="72">
        <f t="shared" si="1"/>
        <v>11.181999999999999</v>
      </c>
    </row>
    <row r="71" spans="1:6" x14ac:dyDescent="0.2">
      <c r="A71">
        <v>104</v>
      </c>
      <c r="B71">
        <v>47</v>
      </c>
      <c r="C71" t="str">
        <f>VLOOKUP(B71,'Startnummern Regio'!A:C,2,0)</f>
        <v>Leon Laule</v>
      </c>
      <c r="D71">
        <f>VLOOKUP(B71,'Startnummern Regio'!A:C,3,0)</f>
        <v>2002</v>
      </c>
      <c r="E71" s="72">
        <v>32.496000000000002</v>
      </c>
      <c r="F71" s="72">
        <f t="shared" si="1"/>
        <v>11.436000000000003</v>
      </c>
    </row>
    <row r="72" spans="1:6" x14ac:dyDescent="0.2">
      <c r="A72">
        <v>120</v>
      </c>
      <c r="B72">
        <v>47</v>
      </c>
      <c r="C72" t="str">
        <f>VLOOKUP(B72,'Startnummern Regio'!A:C,2,0)</f>
        <v>Leon Laule</v>
      </c>
      <c r="D72">
        <f>VLOOKUP(B72,'Startnummern Regio'!A:C,3,0)</f>
        <v>2002</v>
      </c>
      <c r="E72" s="72">
        <v>32.523000000000003</v>
      </c>
      <c r="F72" s="72">
        <f t="shared" si="1"/>
        <v>11.463000000000005</v>
      </c>
    </row>
  </sheetData>
  <sortState ref="A2:E136">
    <sortCondition ref="E2:E136"/>
  </sortState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4"/>
  <sheetViews>
    <sheetView workbookViewId="0">
      <selection activeCell="H24" sqref="H2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40</v>
      </c>
      <c r="B2">
        <v>45</v>
      </c>
      <c r="C2" t="str">
        <f>VLOOKUP(B2,'Startnummern Regio'!A:C,2,0)</f>
        <v>Matteo Burger</v>
      </c>
      <c r="D2">
        <f>VLOOKUP(B2,'Startnummern Regio'!A:C,3,0)</f>
        <v>2008</v>
      </c>
      <c r="E2" s="72">
        <v>21.079000000000001</v>
      </c>
    </row>
    <row r="3" spans="1:6" x14ac:dyDescent="0.2">
      <c r="A3">
        <v>6</v>
      </c>
      <c r="B3">
        <v>45</v>
      </c>
      <c r="C3" t="str">
        <f>VLOOKUP(B3,'Startnummern Regio'!A:C,2,0)</f>
        <v>Matteo Burger</v>
      </c>
      <c r="D3">
        <f>VLOOKUP(B3,'Startnummern Regio'!A:C,3,0)</f>
        <v>2008</v>
      </c>
      <c r="E3" s="72">
        <v>21.181000000000001</v>
      </c>
      <c r="F3" s="72">
        <f>E3-$E$2</f>
        <v>0.10200000000000031</v>
      </c>
    </row>
    <row r="4" spans="1:6" x14ac:dyDescent="0.2">
      <c r="A4">
        <v>7</v>
      </c>
      <c r="B4">
        <v>46</v>
      </c>
      <c r="C4" t="str">
        <f>VLOOKUP(B4,'Startnummern Regio'!A:C,2,0)</f>
        <v>Silas Söllner</v>
      </c>
      <c r="D4">
        <f>VLOOKUP(B4,'Startnummern Regio'!A:C,3,0)</f>
        <v>2004</v>
      </c>
      <c r="E4" s="72">
        <v>21.581</v>
      </c>
      <c r="F4" s="72">
        <f t="shared" ref="F4:F43" si="0">E4-$E$2</f>
        <v>0.50199999999999889</v>
      </c>
    </row>
    <row r="5" spans="1:6" x14ac:dyDescent="0.2">
      <c r="A5">
        <v>22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21.616</v>
      </c>
      <c r="F5" s="72">
        <f t="shared" si="0"/>
        <v>0.53699999999999903</v>
      </c>
    </row>
    <row r="6" spans="1:6" x14ac:dyDescent="0.2">
      <c r="A6">
        <v>41</v>
      </c>
      <c r="B6">
        <v>46</v>
      </c>
      <c r="C6" t="str">
        <f>VLOOKUP(B6,'Startnummern Regio'!A:C,2,0)</f>
        <v>Silas Söllner</v>
      </c>
      <c r="D6">
        <f>VLOOKUP(B6,'Startnummern Regio'!A:C,3,0)</f>
        <v>2004</v>
      </c>
      <c r="E6" s="72">
        <v>21.655999999999999</v>
      </c>
      <c r="F6" s="72">
        <f t="shared" si="0"/>
        <v>0.57699999999999818</v>
      </c>
    </row>
    <row r="7" spans="1:6" x14ac:dyDescent="0.2">
      <c r="A7">
        <v>18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21.821999999999999</v>
      </c>
      <c r="F7" s="72">
        <f t="shared" si="0"/>
        <v>0.74299999999999855</v>
      </c>
    </row>
    <row r="8" spans="1:6" x14ac:dyDescent="0.2">
      <c r="A8">
        <v>44</v>
      </c>
      <c r="B8">
        <v>33</v>
      </c>
      <c r="C8" t="str">
        <f>VLOOKUP(B8,'Startnummern Regio'!A:C,2,0)</f>
        <v>Lilly Wiesler</v>
      </c>
      <c r="D8">
        <f>VLOOKUP(B8,'Startnummern Regio'!A:C,3,0)</f>
        <v>2001</v>
      </c>
      <c r="E8" s="72">
        <v>22.012</v>
      </c>
      <c r="F8" s="72">
        <f t="shared" si="0"/>
        <v>0.93299999999999983</v>
      </c>
    </row>
    <row r="9" spans="1:6" x14ac:dyDescent="0.2">
      <c r="A9">
        <v>19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22.122</v>
      </c>
      <c r="F9" s="72">
        <f t="shared" si="0"/>
        <v>1.0429999999999993</v>
      </c>
    </row>
    <row r="10" spans="1:6" x14ac:dyDescent="0.2">
      <c r="A10">
        <v>5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22.367000000000001</v>
      </c>
      <c r="F10" s="72">
        <f t="shared" si="0"/>
        <v>1.2880000000000003</v>
      </c>
    </row>
    <row r="11" spans="1:6" x14ac:dyDescent="0.2">
      <c r="A11">
        <v>42</v>
      </c>
      <c r="B11">
        <v>34</v>
      </c>
      <c r="C11" t="str">
        <f>VLOOKUP(B11,'Startnummern Regio'!A:C,2,0)</f>
        <v>Ronja Wiesler</v>
      </c>
      <c r="D11">
        <f>VLOOKUP(B11,'Startnummern Regio'!A:C,3,0)</f>
        <v>2003</v>
      </c>
      <c r="E11" s="72">
        <v>22.422000000000001</v>
      </c>
      <c r="F11" s="72">
        <f t="shared" si="0"/>
        <v>1.343</v>
      </c>
    </row>
    <row r="12" spans="1:6" x14ac:dyDescent="0.2">
      <c r="A12">
        <v>39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22.468</v>
      </c>
      <c r="F12" s="72">
        <f t="shared" si="0"/>
        <v>1.3889999999999993</v>
      </c>
    </row>
    <row r="13" spans="1:6" x14ac:dyDescent="0.2">
      <c r="A13">
        <v>10</v>
      </c>
      <c r="B13">
        <v>4</v>
      </c>
      <c r="C13" t="str">
        <f>VLOOKUP(B13,'Startnummern Regio'!A:C,2,0)</f>
        <v>Moritz Wiesler</v>
      </c>
      <c r="D13">
        <f>VLOOKUP(B13,'Startnummern Regio'!A:C,3,0)</f>
        <v>2006</v>
      </c>
      <c r="E13" s="72">
        <v>22.613</v>
      </c>
      <c r="F13" s="72">
        <f t="shared" si="0"/>
        <v>1.5339999999999989</v>
      </c>
    </row>
    <row r="14" spans="1:6" x14ac:dyDescent="0.2">
      <c r="A14">
        <v>53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22.638000000000002</v>
      </c>
      <c r="F14" s="72">
        <f t="shared" si="0"/>
        <v>1.5590000000000011</v>
      </c>
    </row>
    <row r="15" spans="1:6" x14ac:dyDescent="0.2">
      <c r="A15">
        <v>38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22.744</v>
      </c>
      <c r="F15" s="72">
        <f t="shared" si="0"/>
        <v>1.6649999999999991</v>
      </c>
    </row>
    <row r="16" spans="1:6" x14ac:dyDescent="0.2">
      <c r="A16">
        <v>43</v>
      </c>
      <c r="B16">
        <v>4</v>
      </c>
      <c r="C16" t="str">
        <f>VLOOKUP(B16,'Startnummern Regio'!A:C,2,0)</f>
        <v>Moritz Wiesler</v>
      </c>
      <c r="D16">
        <f>VLOOKUP(B16,'Startnummern Regio'!A:C,3,0)</f>
        <v>2006</v>
      </c>
      <c r="E16" s="72">
        <v>23.728000000000002</v>
      </c>
      <c r="F16" s="72">
        <f t="shared" si="0"/>
        <v>2.6490000000000009</v>
      </c>
    </row>
    <row r="17" spans="1:6" x14ac:dyDescent="0.2">
      <c r="A17">
        <v>27</v>
      </c>
      <c r="B17">
        <v>34</v>
      </c>
      <c r="C17" t="str">
        <f>VLOOKUP(B17,'Startnummern Regio'!A:C,2,0)</f>
        <v>Ronja Wiesler</v>
      </c>
      <c r="D17">
        <f>VLOOKUP(B17,'Startnummern Regio'!A:C,3,0)</f>
        <v>2003</v>
      </c>
      <c r="E17" s="72">
        <v>24.228999999999999</v>
      </c>
      <c r="F17" s="72">
        <f t="shared" si="0"/>
        <v>3.1499999999999986</v>
      </c>
    </row>
    <row r="18" spans="1:6" x14ac:dyDescent="0.2">
      <c r="A18">
        <v>26</v>
      </c>
      <c r="B18">
        <v>4</v>
      </c>
      <c r="C18" t="str">
        <f>VLOOKUP(B18,'Startnummern Regio'!A:C,2,0)</f>
        <v>Moritz Wiesler</v>
      </c>
      <c r="D18">
        <f>VLOOKUP(B18,'Startnummern Regio'!A:C,3,0)</f>
        <v>2006</v>
      </c>
      <c r="E18" s="72">
        <v>24.457999999999998</v>
      </c>
      <c r="F18" s="72">
        <f t="shared" si="0"/>
        <v>3.3789999999999978</v>
      </c>
    </row>
    <row r="19" spans="1:6" x14ac:dyDescent="0.2">
      <c r="A19">
        <v>3</v>
      </c>
      <c r="B19">
        <v>6</v>
      </c>
      <c r="C19" t="str">
        <f>VLOOKUP(B19,'Startnummern Regio'!A:C,2,0)</f>
        <v>Anna Seger</v>
      </c>
      <c r="D19">
        <f>VLOOKUP(B19,'Startnummern Regio'!A:C,3,0)</f>
        <v>2003</v>
      </c>
      <c r="E19" s="72">
        <v>24.538</v>
      </c>
      <c r="F19" s="72">
        <f t="shared" si="0"/>
        <v>3.4589999999999996</v>
      </c>
    </row>
    <row r="20" spans="1:6" x14ac:dyDescent="0.2">
      <c r="A20">
        <v>8</v>
      </c>
      <c r="B20">
        <v>14</v>
      </c>
      <c r="C20" t="str">
        <f>VLOOKUP(B20,'Startnummern Regio'!A:C,2,0)</f>
        <v>Patrick Bolle</v>
      </c>
      <c r="D20">
        <f>VLOOKUP(B20,'Startnummern Regio'!A:C,3,0)</f>
        <v>2005</v>
      </c>
      <c r="E20" s="72">
        <v>25.178999999999998</v>
      </c>
      <c r="F20" s="72">
        <f t="shared" si="0"/>
        <v>4.0999999999999979</v>
      </c>
    </row>
    <row r="21" spans="1:6" x14ac:dyDescent="0.2">
      <c r="A21">
        <v>24</v>
      </c>
      <c r="B21">
        <v>14</v>
      </c>
      <c r="C21" t="str">
        <f>VLOOKUP(B21,'Startnummern Regio'!A:C,2,0)</f>
        <v>Patrick Bolle</v>
      </c>
      <c r="D21">
        <f>VLOOKUP(B21,'Startnummern Regio'!A:C,3,0)</f>
        <v>2005</v>
      </c>
      <c r="E21" s="72">
        <v>25.225000000000001</v>
      </c>
      <c r="F21" s="72">
        <f t="shared" si="0"/>
        <v>4.1460000000000008</v>
      </c>
    </row>
    <row r="22" spans="1:6" x14ac:dyDescent="0.2">
      <c r="A22">
        <v>35</v>
      </c>
      <c r="B22">
        <v>2</v>
      </c>
      <c r="C22" t="str">
        <f>VLOOKUP(B22,'Startnummern Regio'!A:C,2,0)</f>
        <v>Robin Holz</v>
      </c>
      <c r="D22">
        <f>VLOOKUP(B22,'Startnummern Regio'!A:C,3,0)</f>
        <v>2005</v>
      </c>
      <c r="E22" s="72">
        <v>25.466999999999999</v>
      </c>
      <c r="F22" s="72">
        <f t="shared" si="0"/>
        <v>4.3879999999999981</v>
      </c>
    </row>
    <row r="23" spans="1:6" x14ac:dyDescent="0.2">
      <c r="A23">
        <v>54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25.475999999999999</v>
      </c>
      <c r="F23" s="72">
        <f t="shared" si="0"/>
        <v>4.3969999999999985</v>
      </c>
    </row>
    <row r="24" spans="1:6" x14ac:dyDescent="0.2">
      <c r="A24">
        <v>23</v>
      </c>
      <c r="B24">
        <v>2</v>
      </c>
      <c r="C24" t="str">
        <f>VLOOKUP(B24,'Startnummern Regio'!A:C,2,0)</f>
        <v>Robin Holz</v>
      </c>
      <c r="D24">
        <f>VLOOKUP(B24,'Startnummern Regio'!A:C,3,0)</f>
        <v>2005</v>
      </c>
      <c r="E24" s="72">
        <v>25.581</v>
      </c>
      <c r="F24" s="72">
        <f t="shared" si="0"/>
        <v>4.5019999999999989</v>
      </c>
    </row>
    <row r="25" spans="1:6" x14ac:dyDescent="0.2">
      <c r="A25">
        <v>36</v>
      </c>
      <c r="B25">
        <v>14</v>
      </c>
      <c r="C25" t="str">
        <f>VLOOKUP(B25,'Startnummern Regio'!A:C,2,0)</f>
        <v>Patrick Bolle</v>
      </c>
      <c r="D25">
        <f>VLOOKUP(B25,'Startnummern Regio'!A:C,3,0)</f>
        <v>2005</v>
      </c>
      <c r="E25" s="72">
        <v>25.663</v>
      </c>
      <c r="F25" s="72">
        <f t="shared" si="0"/>
        <v>4.5839999999999996</v>
      </c>
    </row>
    <row r="26" spans="1:6" x14ac:dyDescent="0.2">
      <c r="A26">
        <v>49</v>
      </c>
      <c r="B26">
        <v>2</v>
      </c>
      <c r="C26" t="str">
        <f>VLOOKUP(B26,'Startnummern Regio'!A:C,2,0)</f>
        <v>Robin Holz</v>
      </c>
      <c r="D26">
        <f>VLOOKUP(B26,'Startnummern Regio'!A:C,3,0)</f>
        <v>2005</v>
      </c>
      <c r="E26" s="72">
        <v>25.710999999999999</v>
      </c>
      <c r="F26" s="72">
        <f t="shared" si="0"/>
        <v>4.6319999999999979</v>
      </c>
    </row>
    <row r="27" spans="1:6" x14ac:dyDescent="0.2">
      <c r="A27">
        <v>51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25.861999999999998</v>
      </c>
      <c r="F27" s="72">
        <f t="shared" si="0"/>
        <v>4.7829999999999977</v>
      </c>
    </row>
    <row r="28" spans="1:6" x14ac:dyDescent="0.2">
      <c r="A28">
        <v>50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26.140999999999998</v>
      </c>
      <c r="F28" s="72">
        <f t="shared" si="0"/>
        <v>5.0619999999999976</v>
      </c>
    </row>
    <row r="29" spans="1:6" x14ac:dyDescent="0.2">
      <c r="A29">
        <v>31</v>
      </c>
      <c r="B29">
        <v>13</v>
      </c>
      <c r="C29" t="str">
        <f>VLOOKUP(B29,'Startnummern Regio'!A:C,2,0)</f>
        <v>Ann-Katrin Schwietale</v>
      </c>
      <c r="D29">
        <f>VLOOKUP(B29,'Startnummern Regio'!A:C,3,0)</f>
        <v>2003</v>
      </c>
      <c r="E29" s="72">
        <v>26.16</v>
      </c>
      <c r="F29" s="72">
        <f t="shared" si="0"/>
        <v>5.0809999999999995</v>
      </c>
    </row>
    <row r="30" spans="1:6" x14ac:dyDescent="0.2">
      <c r="A30">
        <v>15</v>
      </c>
      <c r="B30">
        <v>12</v>
      </c>
      <c r="C30" t="str">
        <f>VLOOKUP(B30,'Startnummern Regio'!A:C,2,0)</f>
        <v>Nele Büssing</v>
      </c>
      <c r="D30">
        <f>VLOOKUP(B30,'Startnummern Regio'!A:C,3,0)</f>
        <v>2006</v>
      </c>
      <c r="E30" s="72">
        <v>26.657</v>
      </c>
      <c r="F30" s="72">
        <f t="shared" si="0"/>
        <v>5.5779999999999994</v>
      </c>
    </row>
    <row r="31" spans="1:6" x14ac:dyDescent="0.2">
      <c r="A31">
        <v>32</v>
      </c>
      <c r="B31">
        <v>12</v>
      </c>
      <c r="C31" t="str">
        <f>VLOOKUP(B31,'Startnummern Regio'!A:C,2,0)</f>
        <v>Nele Büssing</v>
      </c>
      <c r="D31">
        <f>VLOOKUP(B31,'Startnummern Regio'!A:C,3,0)</f>
        <v>2006</v>
      </c>
      <c r="E31" s="72">
        <v>27.096</v>
      </c>
      <c r="F31" s="72">
        <f t="shared" si="0"/>
        <v>6.0169999999999995</v>
      </c>
    </row>
    <row r="32" spans="1:6" x14ac:dyDescent="0.2">
      <c r="A32">
        <v>29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27.332000000000001</v>
      </c>
      <c r="F32" s="72">
        <f t="shared" si="0"/>
        <v>6.2530000000000001</v>
      </c>
    </row>
    <row r="33" spans="1:6" x14ac:dyDescent="0.2">
      <c r="A33">
        <v>52</v>
      </c>
      <c r="B33">
        <v>12</v>
      </c>
      <c r="C33" t="str">
        <f>VLOOKUP(B33,'Startnummern Regio'!A:C,2,0)</f>
        <v>Nele Büssing</v>
      </c>
      <c r="D33">
        <f>VLOOKUP(B33,'Startnummern Regio'!A:C,3,0)</f>
        <v>2006</v>
      </c>
      <c r="E33" s="72">
        <v>27.472000000000001</v>
      </c>
      <c r="F33" s="72">
        <f t="shared" si="0"/>
        <v>6.3930000000000007</v>
      </c>
    </row>
    <row r="34" spans="1:6" x14ac:dyDescent="0.2">
      <c r="A34">
        <v>28</v>
      </c>
      <c r="B34">
        <v>26</v>
      </c>
      <c r="C34" t="str">
        <f>VLOOKUP(B34,'Startnummern Regio'!A:C,2,0)</f>
        <v>Romi Herrmann</v>
      </c>
      <c r="D34">
        <f>VLOOKUP(B34,'Startnummern Regio'!A:C,3,0)</f>
        <v>2006</v>
      </c>
      <c r="E34" s="72">
        <v>27.481000000000002</v>
      </c>
      <c r="F34" s="72">
        <f t="shared" si="0"/>
        <v>6.402000000000001</v>
      </c>
    </row>
    <row r="35" spans="1:6" x14ac:dyDescent="0.2">
      <c r="A35">
        <v>48</v>
      </c>
      <c r="B35">
        <v>26</v>
      </c>
      <c r="C35" t="str">
        <f>VLOOKUP(B35,'Startnummern Regio'!A:C,2,0)</f>
        <v>Romi Herrmann</v>
      </c>
      <c r="D35">
        <f>VLOOKUP(B35,'Startnummern Regio'!A:C,3,0)</f>
        <v>2006</v>
      </c>
      <c r="E35" s="72">
        <v>27.86</v>
      </c>
      <c r="F35" s="72">
        <f t="shared" si="0"/>
        <v>6.7809999999999988</v>
      </c>
    </row>
    <row r="36" spans="1:6" x14ac:dyDescent="0.2">
      <c r="A36">
        <v>46</v>
      </c>
      <c r="B36">
        <v>25</v>
      </c>
      <c r="C36" t="str">
        <f>VLOOKUP(B36,'Startnummern Regio'!A:C,2,0)</f>
        <v>Lina Herrmann</v>
      </c>
      <c r="D36">
        <f>VLOOKUP(B36,'Startnummern Regio'!A:C,3,0)</f>
        <v>2005</v>
      </c>
      <c r="E36" s="72">
        <v>27.908000000000001</v>
      </c>
      <c r="F36" s="72">
        <f t="shared" si="0"/>
        <v>6.8290000000000006</v>
      </c>
    </row>
    <row r="37" spans="1:6" x14ac:dyDescent="0.2">
      <c r="A37">
        <v>4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2">
        <v>28.27</v>
      </c>
      <c r="F37" s="72">
        <f t="shared" si="0"/>
        <v>7.1909999999999989</v>
      </c>
    </row>
    <row r="38" spans="1:6" x14ac:dyDescent="0.2">
      <c r="A38">
        <v>37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28.3</v>
      </c>
      <c r="F38" s="72">
        <f t="shared" si="0"/>
        <v>7.2210000000000001</v>
      </c>
    </row>
    <row r="39" spans="1:6" x14ac:dyDescent="0.2">
      <c r="A39">
        <v>9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30.611000000000001</v>
      </c>
      <c r="F39" s="72">
        <f t="shared" si="0"/>
        <v>9.532</v>
      </c>
    </row>
    <row r="40" spans="1:6" x14ac:dyDescent="0.2">
      <c r="A40">
        <v>16</v>
      </c>
      <c r="B40">
        <v>47</v>
      </c>
      <c r="C40" t="str">
        <f>VLOOKUP(B40,'Startnummern Regio'!A:C,2,0)</f>
        <v>Leon Laule</v>
      </c>
      <c r="D40">
        <f>VLOOKUP(B40,'Startnummern Regio'!A:C,3,0)</f>
        <v>2002</v>
      </c>
      <c r="E40" s="72">
        <v>31.053999999999998</v>
      </c>
      <c r="F40" s="72">
        <f t="shared" si="0"/>
        <v>9.9749999999999979</v>
      </c>
    </row>
    <row r="41" spans="1:6" x14ac:dyDescent="0.2">
      <c r="A41">
        <v>30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31.411000000000001</v>
      </c>
      <c r="F41" s="72">
        <f t="shared" si="0"/>
        <v>10.332000000000001</v>
      </c>
    </row>
    <row r="42" spans="1:6" x14ac:dyDescent="0.2">
      <c r="A42">
        <v>47</v>
      </c>
      <c r="B42">
        <v>47</v>
      </c>
      <c r="C42" t="str">
        <f>VLOOKUP(B42,'Startnummern Regio'!A:C,2,0)</f>
        <v>Leon Laule</v>
      </c>
      <c r="D42">
        <f>VLOOKUP(B42,'Startnummern Regio'!A:C,3,0)</f>
        <v>2002</v>
      </c>
      <c r="E42" s="72">
        <v>32.146999999999998</v>
      </c>
      <c r="F42" s="72">
        <f t="shared" si="0"/>
        <v>11.067999999999998</v>
      </c>
    </row>
    <row r="43" spans="1:6" x14ac:dyDescent="0.2">
      <c r="A43">
        <v>13</v>
      </c>
      <c r="B43">
        <v>26</v>
      </c>
      <c r="C43" t="str">
        <f>VLOOKUP(B43,'Startnummern Regio'!A:C,2,0)</f>
        <v>Romi Herrmann</v>
      </c>
      <c r="D43">
        <f>VLOOKUP(B43,'Startnummern Regio'!A:C,3,0)</f>
        <v>2006</v>
      </c>
      <c r="E43" s="72">
        <v>36.975999999999999</v>
      </c>
      <c r="F43" s="72">
        <f t="shared" si="0"/>
        <v>15.896999999999998</v>
      </c>
    </row>
    <row r="44" spans="1:6" ht="14" customHeight="1" x14ac:dyDescent="0.2"/>
  </sheetData>
  <sortState ref="A2:E131">
    <sortCondition ref="E2:E131"/>
  </sortState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15"/>
  <sheetViews>
    <sheetView topLeftCell="A55" workbookViewId="0">
      <selection activeCell="L11" sqref="L11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132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36.06</v>
      </c>
    </row>
    <row r="3" spans="1:6" x14ac:dyDescent="0.2">
      <c r="A3">
        <v>188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36.32</v>
      </c>
      <c r="F3" s="72">
        <f>E3-$E$2</f>
        <v>0.25999999999999801</v>
      </c>
    </row>
    <row r="4" spans="1:6" x14ac:dyDescent="0.2">
      <c r="A4">
        <v>220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36.33</v>
      </c>
      <c r="F4" s="72">
        <f t="shared" ref="F4:F67" si="0">E4-$E$2</f>
        <v>0.26999999999999602</v>
      </c>
    </row>
    <row r="5" spans="1:6" x14ac:dyDescent="0.2">
      <c r="A5">
        <v>147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36.33</v>
      </c>
      <c r="F5" s="72">
        <f t="shared" si="0"/>
        <v>0.26999999999999602</v>
      </c>
    </row>
    <row r="6" spans="1:6" x14ac:dyDescent="0.2">
      <c r="A6">
        <v>164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36.67</v>
      </c>
      <c r="F6" s="72">
        <f t="shared" si="0"/>
        <v>0.60999999999999943</v>
      </c>
    </row>
    <row r="7" spans="1:6" x14ac:dyDescent="0.2">
      <c r="A7">
        <v>203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36.82</v>
      </c>
      <c r="F7" s="72">
        <f t="shared" si="0"/>
        <v>0.75999999999999801</v>
      </c>
    </row>
    <row r="8" spans="1:6" x14ac:dyDescent="0.2">
      <c r="A8" s="73">
        <v>119</v>
      </c>
      <c r="B8" s="73">
        <v>10</v>
      </c>
      <c r="C8" s="73" t="str">
        <f>VLOOKUP(B8,'Startnummern Regio'!A:C,2,0)</f>
        <v>Moritz Waibel</v>
      </c>
      <c r="D8" s="73">
        <f>VLOOKUP(B8,'Startnummern Regio'!A:C,3,0)</f>
        <v>2001</v>
      </c>
      <c r="E8" s="74">
        <v>37.01</v>
      </c>
      <c r="F8" s="72">
        <f t="shared" si="0"/>
        <v>0.94999999999999574</v>
      </c>
    </row>
    <row r="9" spans="1:6" x14ac:dyDescent="0.2">
      <c r="A9">
        <v>166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37.03</v>
      </c>
      <c r="F9" s="72">
        <f t="shared" si="0"/>
        <v>0.96999999999999886</v>
      </c>
    </row>
    <row r="10" spans="1:6" x14ac:dyDescent="0.2">
      <c r="A10">
        <v>187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37.369999999999997</v>
      </c>
      <c r="F10" s="72">
        <f t="shared" si="0"/>
        <v>1.3099999999999952</v>
      </c>
    </row>
    <row r="11" spans="1:6" x14ac:dyDescent="0.2">
      <c r="A11">
        <v>149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37.54</v>
      </c>
      <c r="F11" s="72">
        <f t="shared" si="0"/>
        <v>1.4799999999999969</v>
      </c>
    </row>
    <row r="12" spans="1:6" x14ac:dyDescent="0.2">
      <c r="A12">
        <v>121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37.549999999999997</v>
      </c>
      <c r="F12" s="72">
        <f t="shared" si="0"/>
        <v>1.4899999999999949</v>
      </c>
    </row>
    <row r="13" spans="1:6" x14ac:dyDescent="0.2">
      <c r="A13">
        <v>148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37.79</v>
      </c>
      <c r="F13" s="72">
        <f t="shared" si="0"/>
        <v>1.7299999999999969</v>
      </c>
    </row>
    <row r="14" spans="1:6" x14ac:dyDescent="0.2">
      <c r="A14">
        <v>189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37.85</v>
      </c>
      <c r="F14" s="72">
        <f t="shared" si="0"/>
        <v>1.7899999999999991</v>
      </c>
    </row>
    <row r="15" spans="1:6" x14ac:dyDescent="0.2">
      <c r="A15">
        <v>209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37.950000000000003</v>
      </c>
      <c r="F15" s="72">
        <f t="shared" si="0"/>
        <v>1.8900000000000006</v>
      </c>
    </row>
    <row r="16" spans="1:6" x14ac:dyDescent="0.2">
      <c r="A16">
        <v>226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37.96</v>
      </c>
      <c r="F16" s="72">
        <f t="shared" si="0"/>
        <v>1.8999999999999986</v>
      </c>
    </row>
    <row r="17" spans="1:6" x14ac:dyDescent="0.2">
      <c r="A17">
        <v>163</v>
      </c>
      <c r="B17">
        <v>8</v>
      </c>
      <c r="C17" t="str">
        <f>VLOOKUP(B17,'Startnummern Regio'!A:C,2,0)</f>
        <v>Chiara Horning</v>
      </c>
      <c r="D17">
        <f>VLOOKUP(B17,'Startnummern Regio'!A:C,3,0)</f>
        <v>2000</v>
      </c>
      <c r="E17" s="72">
        <v>38.24</v>
      </c>
      <c r="F17" s="72">
        <f t="shared" si="0"/>
        <v>2.1799999999999997</v>
      </c>
    </row>
    <row r="18" spans="1:6" x14ac:dyDescent="0.2">
      <c r="A18">
        <v>201</v>
      </c>
      <c r="B18">
        <v>8</v>
      </c>
      <c r="C18" t="str">
        <f>VLOOKUP(B18,'Startnummern Regio'!A:C,2,0)</f>
        <v>Chiara Horning</v>
      </c>
      <c r="D18">
        <f>VLOOKUP(B18,'Startnummern Regio'!A:C,3,0)</f>
        <v>2000</v>
      </c>
      <c r="E18" s="72">
        <v>38.299999999999997</v>
      </c>
      <c r="F18" s="72">
        <f t="shared" si="0"/>
        <v>2.2399999999999949</v>
      </c>
    </row>
    <row r="19" spans="1:6" x14ac:dyDescent="0.2">
      <c r="A19">
        <v>133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38.380000000000003</v>
      </c>
      <c r="F19" s="72">
        <f t="shared" si="0"/>
        <v>2.3200000000000003</v>
      </c>
    </row>
    <row r="20" spans="1:6" x14ac:dyDescent="0.2">
      <c r="A20">
        <v>179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38.67</v>
      </c>
      <c r="F20" s="72">
        <f t="shared" si="0"/>
        <v>2.6099999999999994</v>
      </c>
    </row>
    <row r="21" spans="1:6" x14ac:dyDescent="0.2">
      <c r="A21">
        <v>216</v>
      </c>
      <c r="B21">
        <v>23</v>
      </c>
      <c r="C21" t="str">
        <f>VLOOKUP(B21,'Startnummern Regio'!A:C,2,0)</f>
        <v>Bela Walz</v>
      </c>
      <c r="D21">
        <f>VLOOKUP(B21,'Startnummern Regio'!A:C,3,0)</f>
        <v>2001</v>
      </c>
      <c r="E21" s="72">
        <v>38.700000000000003</v>
      </c>
      <c r="F21" s="72">
        <f t="shared" si="0"/>
        <v>2.6400000000000006</v>
      </c>
    </row>
    <row r="22" spans="1:6" x14ac:dyDescent="0.2">
      <c r="A22">
        <v>219</v>
      </c>
      <c r="B22">
        <v>8</v>
      </c>
      <c r="C22" t="str">
        <f>VLOOKUP(B22,'Startnummern Regio'!A:C,2,0)</f>
        <v>Chiara Horning</v>
      </c>
      <c r="D22">
        <f>VLOOKUP(B22,'Startnummern Regio'!A:C,3,0)</f>
        <v>2000</v>
      </c>
      <c r="E22" s="72">
        <v>38.85</v>
      </c>
      <c r="F22" s="72">
        <f t="shared" si="0"/>
        <v>2.7899999999999991</v>
      </c>
    </row>
    <row r="23" spans="1:6" x14ac:dyDescent="0.2">
      <c r="A23">
        <v>172</v>
      </c>
      <c r="B23">
        <v>23</v>
      </c>
      <c r="C23" t="str">
        <f>VLOOKUP(B23,'Startnummern Regio'!A:C,2,0)</f>
        <v>Bela Walz</v>
      </c>
      <c r="D23">
        <f>VLOOKUP(B23,'Startnummern Regio'!A:C,3,0)</f>
        <v>2001</v>
      </c>
      <c r="E23" s="72">
        <v>38.96</v>
      </c>
      <c r="F23" s="72">
        <f t="shared" si="0"/>
        <v>2.8999999999999986</v>
      </c>
    </row>
    <row r="24" spans="1:6" x14ac:dyDescent="0.2">
      <c r="A24">
        <v>142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39.08</v>
      </c>
      <c r="F24" s="72">
        <f t="shared" si="0"/>
        <v>3.019999999999996</v>
      </c>
    </row>
    <row r="25" spans="1:6" x14ac:dyDescent="0.2">
      <c r="A25">
        <v>160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39.39</v>
      </c>
      <c r="F25" s="72">
        <f t="shared" si="0"/>
        <v>3.3299999999999983</v>
      </c>
    </row>
    <row r="26" spans="1:6" x14ac:dyDescent="0.2">
      <c r="A26">
        <v>180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39.409999999999997</v>
      </c>
      <c r="F26" s="72">
        <f t="shared" si="0"/>
        <v>3.3499999999999943</v>
      </c>
    </row>
    <row r="27" spans="1:6" x14ac:dyDescent="0.2">
      <c r="A27">
        <v>158</v>
      </c>
      <c r="B27">
        <v>23</v>
      </c>
      <c r="C27" t="str">
        <f>VLOOKUP(B27,'Startnummern Regio'!A:C,2,0)</f>
        <v>Bela Walz</v>
      </c>
      <c r="D27">
        <f>VLOOKUP(B27,'Startnummern Regio'!A:C,3,0)</f>
        <v>2001</v>
      </c>
      <c r="E27" s="72">
        <v>39.6</v>
      </c>
      <c r="F27" s="72">
        <f t="shared" si="0"/>
        <v>3.5399999999999991</v>
      </c>
    </row>
    <row r="28" spans="1:6" x14ac:dyDescent="0.2">
      <c r="A28">
        <v>198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39.659999999999997</v>
      </c>
      <c r="F28" s="72">
        <f t="shared" si="0"/>
        <v>3.5999999999999943</v>
      </c>
    </row>
    <row r="29" spans="1:6" x14ac:dyDescent="0.2">
      <c r="A29">
        <v>138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39.67</v>
      </c>
      <c r="F29" s="72">
        <f t="shared" si="0"/>
        <v>3.6099999999999994</v>
      </c>
    </row>
    <row r="30" spans="1:6" x14ac:dyDescent="0.2">
      <c r="A30">
        <v>141</v>
      </c>
      <c r="B30">
        <v>23</v>
      </c>
      <c r="C30" t="str">
        <f>VLOOKUP(B30,'Startnummern Regio'!A:C,2,0)</f>
        <v>Bela Walz</v>
      </c>
      <c r="D30">
        <f>VLOOKUP(B30,'Startnummern Regio'!A:C,3,0)</f>
        <v>2001</v>
      </c>
      <c r="E30" s="72">
        <v>39.68</v>
      </c>
      <c r="F30" s="72">
        <f t="shared" si="0"/>
        <v>3.6199999999999974</v>
      </c>
    </row>
    <row r="31" spans="1:6" x14ac:dyDescent="0.2">
      <c r="A31">
        <v>171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39.71</v>
      </c>
      <c r="F31" s="72">
        <f t="shared" si="0"/>
        <v>3.6499999999999986</v>
      </c>
    </row>
    <row r="32" spans="1:6" x14ac:dyDescent="0.2">
      <c r="A32">
        <v>215</v>
      </c>
      <c r="B32">
        <v>20</v>
      </c>
      <c r="C32" t="str">
        <f>VLOOKUP(B32,'Startnummern Regio'!A:C,2,0)</f>
        <v>Vanessa Möllinger</v>
      </c>
      <c r="D32">
        <f>VLOOKUP(B32,'Startnummern Regio'!A:C,3,0)</f>
        <v>2001</v>
      </c>
      <c r="E32" s="72">
        <v>40.01</v>
      </c>
      <c r="F32" s="72">
        <f t="shared" si="0"/>
        <v>3.9499999999999957</v>
      </c>
    </row>
    <row r="33" spans="1:6" x14ac:dyDescent="0.2">
      <c r="A33">
        <v>127</v>
      </c>
      <c r="B33">
        <v>3</v>
      </c>
      <c r="C33" t="str">
        <f>VLOOKUP(B33,'Startnummern Regio'!A:C,2,0)</f>
        <v>Dennis Möllinger</v>
      </c>
      <c r="D33">
        <f>VLOOKUP(B33,'Startnummern Regio'!A:C,3,0)</f>
        <v>2003</v>
      </c>
      <c r="E33" s="72">
        <v>40.1</v>
      </c>
      <c r="F33" s="72">
        <f t="shared" si="0"/>
        <v>4.0399999999999991</v>
      </c>
    </row>
    <row r="34" spans="1:6" x14ac:dyDescent="0.2">
      <c r="A34">
        <v>199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40.39</v>
      </c>
      <c r="F34" s="72">
        <f t="shared" si="0"/>
        <v>4.3299999999999983</v>
      </c>
    </row>
    <row r="35" spans="1:6" x14ac:dyDescent="0.2">
      <c r="A35">
        <v>223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40.630000000000003</v>
      </c>
      <c r="F35" s="72">
        <f t="shared" si="0"/>
        <v>4.57</v>
      </c>
    </row>
    <row r="36" spans="1:6" x14ac:dyDescent="0.2">
      <c r="A36">
        <v>156</v>
      </c>
      <c r="B36">
        <v>3</v>
      </c>
      <c r="C36" t="str">
        <f>VLOOKUP(B36,'Startnummern Regio'!A:C,2,0)</f>
        <v>Dennis Möllinger</v>
      </c>
      <c r="D36">
        <f>VLOOKUP(B36,'Startnummern Regio'!A:C,3,0)</f>
        <v>2003</v>
      </c>
      <c r="E36" s="72">
        <v>40.97</v>
      </c>
      <c r="F36" s="72">
        <f t="shared" si="0"/>
        <v>4.9099999999999966</v>
      </c>
    </row>
    <row r="37" spans="1:6" x14ac:dyDescent="0.2">
      <c r="A37">
        <v>205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41.02</v>
      </c>
      <c r="F37" s="72">
        <f t="shared" si="0"/>
        <v>4.9600000000000009</v>
      </c>
    </row>
    <row r="38" spans="1:6" x14ac:dyDescent="0.2">
      <c r="A38">
        <v>217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41.55</v>
      </c>
      <c r="F38" s="72">
        <f t="shared" si="0"/>
        <v>5.4899999999999949</v>
      </c>
    </row>
    <row r="39" spans="1:6" x14ac:dyDescent="0.2">
      <c r="A39">
        <v>174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41.72</v>
      </c>
      <c r="F39" s="72">
        <f t="shared" si="0"/>
        <v>5.6599999999999966</v>
      </c>
    </row>
    <row r="40" spans="1:6" x14ac:dyDescent="0.2">
      <c r="A40">
        <v>200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41.77</v>
      </c>
      <c r="F40" s="72">
        <f t="shared" si="0"/>
        <v>5.7100000000000009</v>
      </c>
    </row>
    <row r="41" spans="1:6" x14ac:dyDescent="0.2">
      <c r="A41" s="73">
        <v>120</v>
      </c>
      <c r="B41" s="73">
        <v>6</v>
      </c>
      <c r="C41" s="73" t="str">
        <f>VLOOKUP(B41,'Startnummern Regio'!A:C,2,0)</f>
        <v>Anna Seger</v>
      </c>
      <c r="D41" s="73">
        <f>VLOOKUP(B41,'Startnummern Regio'!A:C,3,0)</f>
        <v>2003</v>
      </c>
      <c r="E41" s="74">
        <v>41.91</v>
      </c>
      <c r="F41" s="72">
        <f t="shared" si="0"/>
        <v>5.8499999999999943</v>
      </c>
    </row>
    <row r="42" spans="1:6" x14ac:dyDescent="0.2">
      <c r="A42">
        <v>183</v>
      </c>
      <c r="B42">
        <v>7</v>
      </c>
      <c r="C42" t="str">
        <f>VLOOKUP(B42,'Startnummern Regio'!A:C,2,0)</f>
        <v>Luisa Seifritz</v>
      </c>
      <c r="D42">
        <f>VLOOKUP(B42,'Startnummern Regio'!A:C,3,0)</f>
        <v>2002</v>
      </c>
      <c r="E42" s="72">
        <v>41.99</v>
      </c>
      <c r="F42" s="72">
        <f t="shared" si="0"/>
        <v>5.93</v>
      </c>
    </row>
    <row r="43" spans="1:6" x14ac:dyDescent="0.2">
      <c r="A43">
        <v>182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42</v>
      </c>
      <c r="F43" s="72">
        <f t="shared" si="0"/>
        <v>5.9399999999999977</v>
      </c>
    </row>
    <row r="44" spans="1:6" x14ac:dyDescent="0.2">
      <c r="A44">
        <v>173</v>
      </c>
      <c r="B44">
        <v>7</v>
      </c>
      <c r="C44" t="str">
        <f>VLOOKUP(B44,'Startnummern Regio'!A:C,2,0)</f>
        <v>Luisa Seifritz</v>
      </c>
      <c r="D44">
        <f>VLOOKUP(B44,'Startnummern Regio'!A:C,3,0)</f>
        <v>2002</v>
      </c>
      <c r="E44" s="72">
        <v>42.09</v>
      </c>
      <c r="F44" s="72">
        <f t="shared" si="0"/>
        <v>6.0300000000000011</v>
      </c>
    </row>
    <row r="45" spans="1:6" x14ac:dyDescent="0.2">
      <c r="A45">
        <v>165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42.23</v>
      </c>
      <c r="F45" s="72">
        <f t="shared" si="0"/>
        <v>6.1699999999999946</v>
      </c>
    </row>
    <row r="46" spans="1:6" x14ac:dyDescent="0.2">
      <c r="A46">
        <v>146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42.62</v>
      </c>
      <c r="F46" s="72">
        <f t="shared" si="0"/>
        <v>6.5599999999999952</v>
      </c>
    </row>
    <row r="47" spans="1:6" x14ac:dyDescent="0.2">
      <c r="A47">
        <v>221</v>
      </c>
      <c r="B47">
        <v>15</v>
      </c>
      <c r="C47" t="str">
        <f>VLOOKUP(B47,'Startnummern Regio'!A:C,2,0)</f>
        <v>Leon Thoma</v>
      </c>
      <c r="D47">
        <f>VLOOKUP(B47,'Startnummern Regio'!A:C,3,0)</f>
        <v>2004</v>
      </c>
      <c r="E47" s="72">
        <v>42.74</v>
      </c>
      <c r="F47" s="72">
        <f t="shared" si="0"/>
        <v>6.68</v>
      </c>
    </row>
    <row r="48" spans="1:6" x14ac:dyDescent="0.2">
      <c r="A48">
        <v>214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42.74</v>
      </c>
      <c r="F48" s="72">
        <f t="shared" si="0"/>
        <v>6.68</v>
      </c>
    </row>
    <row r="49" spans="1:6" x14ac:dyDescent="0.2">
      <c r="A49">
        <v>143</v>
      </c>
      <c r="B49">
        <v>7</v>
      </c>
      <c r="C49" t="str">
        <f>VLOOKUP(B49,'Startnummern Regio'!A:C,2,0)</f>
        <v>Luisa Seifritz</v>
      </c>
      <c r="D49">
        <f>VLOOKUP(B49,'Startnummern Regio'!A:C,3,0)</f>
        <v>2002</v>
      </c>
      <c r="E49" s="72">
        <v>42.81</v>
      </c>
      <c r="F49" s="72">
        <f t="shared" si="0"/>
        <v>6.75</v>
      </c>
    </row>
    <row r="50" spans="1:6" x14ac:dyDescent="0.2">
      <c r="A50">
        <v>137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42.82</v>
      </c>
      <c r="F50" s="72">
        <f t="shared" si="0"/>
        <v>6.759999999999998</v>
      </c>
    </row>
    <row r="51" spans="1:6" x14ac:dyDescent="0.2">
      <c r="A51">
        <v>159</v>
      </c>
      <c r="B51">
        <v>7</v>
      </c>
      <c r="C51" t="str">
        <f>VLOOKUP(B51,'Startnummern Regio'!A:C,2,0)</f>
        <v>Luisa Seifritz</v>
      </c>
      <c r="D51">
        <f>VLOOKUP(B51,'Startnummern Regio'!A:C,3,0)</f>
        <v>2002</v>
      </c>
      <c r="E51" s="72">
        <v>42.84</v>
      </c>
      <c r="F51" s="72">
        <f t="shared" si="0"/>
        <v>6.7800000000000011</v>
      </c>
    </row>
    <row r="52" spans="1:6" x14ac:dyDescent="0.2">
      <c r="A52">
        <v>184</v>
      </c>
      <c r="B52">
        <v>15</v>
      </c>
      <c r="C52" t="str">
        <f>VLOOKUP(B52,'Startnummern Regio'!A:C,2,0)</f>
        <v>Leon Thoma</v>
      </c>
      <c r="D52">
        <f>VLOOKUP(B52,'Startnummern Regio'!A:C,3,0)</f>
        <v>2004</v>
      </c>
      <c r="E52" s="72">
        <v>42.89</v>
      </c>
      <c r="F52" s="72">
        <f t="shared" si="0"/>
        <v>6.8299999999999983</v>
      </c>
    </row>
    <row r="53" spans="1:6" x14ac:dyDescent="0.2">
      <c r="A53">
        <v>218</v>
      </c>
      <c r="B53">
        <v>7</v>
      </c>
      <c r="C53" t="str">
        <f>VLOOKUP(B53,'Startnummern Regio'!A:C,2,0)</f>
        <v>Luisa Seifritz</v>
      </c>
      <c r="D53">
        <f>VLOOKUP(B53,'Startnummern Regio'!A:C,3,0)</f>
        <v>2002</v>
      </c>
      <c r="E53" s="72">
        <v>42.9</v>
      </c>
      <c r="F53" s="72">
        <f t="shared" si="0"/>
        <v>6.8399999999999963</v>
      </c>
    </row>
    <row r="54" spans="1:6" x14ac:dyDescent="0.2">
      <c r="A54">
        <v>193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42.91</v>
      </c>
      <c r="F54" s="72">
        <f t="shared" si="0"/>
        <v>6.8499999999999943</v>
      </c>
    </row>
    <row r="55" spans="1:6" x14ac:dyDescent="0.2">
      <c r="A55">
        <v>131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42.93</v>
      </c>
      <c r="F55" s="72">
        <f t="shared" si="0"/>
        <v>6.8699999999999974</v>
      </c>
    </row>
    <row r="56" spans="1:6" x14ac:dyDescent="0.2">
      <c r="A56">
        <v>210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43.01</v>
      </c>
      <c r="F56" s="72">
        <f t="shared" si="0"/>
        <v>6.9499999999999957</v>
      </c>
    </row>
    <row r="57" spans="1:6" x14ac:dyDescent="0.2">
      <c r="A57">
        <v>191</v>
      </c>
      <c r="B57">
        <v>13</v>
      </c>
      <c r="C57" t="str">
        <f>VLOOKUP(B57,'Startnummern Regio'!A:C,2,0)</f>
        <v>Ann-Katrin Schwietale</v>
      </c>
      <c r="D57">
        <f>VLOOKUP(B57,'Startnummern Regio'!A:C,3,0)</f>
        <v>2003</v>
      </c>
      <c r="E57" s="72">
        <v>43.09</v>
      </c>
      <c r="F57" s="72">
        <f t="shared" si="0"/>
        <v>7.0300000000000011</v>
      </c>
    </row>
    <row r="58" spans="1:6" x14ac:dyDescent="0.2">
      <c r="A58">
        <v>227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43.12</v>
      </c>
      <c r="F58" s="72">
        <f t="shared" si="0"/>
        <v>7.0599999999999952</v>
      </c>
    </row>
    <row r="59" spans="1:6" x14ac:dyDescent="0.2">
      <c r="A59">
        <v>202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43.13</v>
      </c>
      <c r="F59" s="72">
        <f t="shared" si="0"/>
        <v>7.07</v>
      </c>
    </row>
    <row r="60" spans="1:6" x14ac:dyDescent="0.2">
      <c r="A60">
        <v>204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43.14</v>
      </c>
      <c r="F60" s="72">
        <f t="shared" si="0"/>
        <v>7.0799999999999983</v>
      </c>
    </row>
    <row r="61" spans="1:6" x14ac:dyDescent="0.2">
      <c r="A61">
        <v>126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43.24</v>
      </c>
      <c r="F61" s="72">
        <f t="shared" si="0"/>
        <v>7.18</v>
      </c>
    </row>
    <row r="62" spans="1:6" x14ac:dyDescent="0.2">
      <c r="A62">
        <v>152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43.35</v>
      </c>
      <c r="F62" s="72">
        <f t="shared" si="0"/>
        <v>7.2899999999999991</v>
      </c>
    </row>
    <row r="63" spans="1:6" x14ac:dyDescent="0.2">
      <c r="A63">
        <v>124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43.5</v>
      </c>
      <c r="F63" s="72">
        <f t="shared" si="0"/>
        <v>7.4399999999999977</v>
      </c>
    </row>
    <row r="64" spans="1:6" x14ac:dyDescent="0.2">
      <c r="A64">
        <v>175</v>
      </c>
      <c r="B64">
        <v>15</v>
      </c>
      <c r="C64" t="str">
        <f>VLOOKUP(B64,'Startnummern Regio'!A:C,2,0)</f>
        <v>Leon Thoma</v>
      </c>
      <c r="D64">
        <f>VLOOKUP(B64,'Startnummern Regio'!A:C,3,0)</f>
        <v>2004</v>
      </c>
      <c r="E64" s="72">
        <v>43.55</v>
      </c>
      <c r="F64" s="72">
        <f t="shared" si="0"/>
        <v>7.4899999999999949</v>
      </c>
    </row>
    <row r="65" spans="1:6" x14ac:dyDescent="0.2">
      <c r="A65">
        <v>139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43.61</v>
      </c>
      <c r="F65" s="72">
        <f t="shared" si="0"/>
        <v>7.5499999999999972</v>
      </c>
    </row>
    <row r="66" spans="1:6" x14ac:dyDescent="0.2">
      <c r="A66">
        <v>231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43.87</v>
      </c>
      <c r="F66" s="72">
        <f t="shared" si="0"/>
        <v>7.8099999999999952</v>
      </c>
    </row>
    <row r="67" spans="1:6" x14ac:dyDescent="0.2">
      <c r="A67">
        <v>181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 s="72">
        <v>43.99</v>
      </c>
      <c r="F67" s="72">
        <f t="shared" si="0"/>
        <v>7.93</v>
      </c>
    </row>
    <row r="68" spans="1:6" x14ac:dyDescent="0.2">
      <c r="A68">
        <v>168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43.99</v>
      </c>
      <c r="F68" s="72">
        <f t="shared" ref="F68:F115" si="1">E68-$E$2</f>
        <v>7.93</v>
      </c>
    </row>
    <row r="69" spans="1:6" x14ac:dyDescent="0.2">
      <c r="A69">
        <v>157</v>
      </c>
      <c r="B69">
        <v>15</v>
      </c>
      <c r="C69" t="str">
        <f>VLOOKUP(B69,'Startnummern Regio'!A:C,2,0)</f>
        <v>Leon Thoma</v>
      </c>
      <c r="D69">
        <f>VLOOKUP(B69,'Startnummern Regio'!A:C,3,0)</f>
        <v>2004</v>
      </c>
      <c r="E69" s="72">
        <v>44.25</v>
      </c>
      <c r="F69" s="72">
        <f t="shared" si="1"/>
        <v>8.1899999999999977</v>
      </c>
    </row>
    <row r="70" spans="1:6" x14ac:dyDescent="0.2">
      <c r="A70">
        <v>197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2">
        <v>44.6</v>
      </c>
      <c r="F70" s="72">
        <f t="shared" si="1"/>
        <v>8.5399999999999991</v>
      </c>
    </row>
    <row r="71" spans="1:6" x14ac:dyDescent="0.2">
      <c r="A71">
        <v>140</v>
      </c>
      <c r="B71">
        <v>2</v>
      </c>
      <c r="C71" t="str">
        <f>VLOOKUP(B71,'Startnummern Regio'!A:C,2,0)</f>
        <v>Robin Holz</v>
      </c>
      <c r="D71">
        <f>VLOOKUP(B71,'Startnummern Regio'!A:C,3,0)</f>
        <v>2005</v>
      </c>
      <c r="E71" s="72">
        <v>44.76</v>
      </c>
      <c r="F71" s="72">
        <f t="shared" si="1"/>
        <v>8.6999999999999957</v>
      </c>
    </row>
    <row r="72" spans="1:6" x14ac:dyDescent="0.2">
      <c r="A72">
        <v>230</v>
      </c>
      <c r="B72">
        <v>25</v>
      </c>
      <c r="C72" t="str">
        <f>VLOOKUP(B72,'Startnummern Regio'!A:C,2,0)</f>
        <v>Lina Herrmann</v>
      </c>
      <c r="D72">
        <f>VLOOKUP(B72,'Startnummern Regio'!A:C,3,0)</f>
        <v>2005</v>
      </c>
      <c r="E72" s="72">
        <v>44.86</v>
      </c>
      <c r="F72" s="72">
        <f t="shared" si="1"/>
        <v>8.7999999999999972</v>
      </c>
    </row>
    <row r="73" spans="1:6" x14ac:dyDescent="0.2">
      <c r="A73">
        <v>176</v>
      </c>
      <c r="B73">
        <v>2</v>
      </c>
      <c r="C73" t="str">
        <f>VLOOKUP(B73,'Startnummern Regio'!A:C,2,0)</f>
        <v>Robin Holz</v>
      </c>
      <c r="D73">
        <f>VLOOKUP(B73,'Startnummern Regio'!A:C,3,0)</f>
        <v>2005</v>
      </c>
      <c r="E73" s="72">
        <v>44.86</v>
      </c>
      <c r="F73" s="72">
        <f t="shared" si="1"/>
        <v>8.7999999999999972</v>
      </c>
    </row>
    <row r="74" spans="1:6" x14ac:dyDescent="0.2">
      <c r="A74">
        <v>169</v>
      </c>
      <c r="B74">
        <v>25</v>
      </c>
      <c r="C74" t="str">
        <f>VLOOKUP(B74,'Startnummern Regio'!A:C,2,0)</f>
        <v>Lina Herrmann</v>
      </c>
      <c r="D74">
        <f>VLOOKUP(B74,'Startnummern Regio'!A:C,3,0)</f>
        <v>2005</v>
      </c>
      <c r="E74" s="72">
        <v>44.88</v>
      </c>
      <c r="F74" s="72">
        <f t="shared" si="1"/>
        <v>8.82</v>
      </c>
    </row>
    <row r="75" spans="1:6" x14ac:dyDescent="0.2">
      <c r="A75">
        <v>224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44.91</v>
      </c>
      <c r="F75" s="72">
        <f t="shared" si="1"/>
        <v>8.8499999999999943</v>
      </c>
    </row>
    <row r="76" spans="1:6" x14ac:dyDescent="0.2">
      <c r="A76">
        <v>155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45.03</v>
      </c>
      <c r="F76" s="72">
        <f t="shared" si="1"/>
        <v>8.9699999999999989</v>
      </c>
    </row>
    <row r="77" spans="1:6" x14ac:dyDescent="0.2">
      <c r="A77">
        <v>225</v>
      </c>
      <c r="B77">
        <v>16</v>
      </c>
      <c r="C77" t="str">
        <f>VLOOKUP(B77,'Startnummern Regio'!A:C,2,0)</f>
        <v>Sophia Stahl</v>
      </c>
      <c r="D77">
        <f>VLOOKUP(B77,'Startnummern Regio'!A:C,3,0)</f>
        <v>2005</v>
      </c>
      <c r="E77" s="72">
        <v>45.04</v>
      </c>
      <c r="F77" s="72">
        <f t="shared" si="1"/>
        <v>8.9799999999999969</v>
      </c>
    </row>
    <row r="78" spans="1:6" x14ac:dyDescent="0.2">
      <c r="A78">
        <v>170</v>
      </c>
      <c r="B78">
        <v>26</v>
      </c>
      <c r="C78" t="str">
        <f>VLOOKUP(B78,'Startnummern Regio'!A:C,2,0)</f>
        <v>Romi Herrmann</v>
      </c>
      <c r="D78">
        <f>VLOOKUP(B78,'Startnummern Regio'!A:C,3,0)</f>
        <v>2006</v>
      </c>
      <c r="E78" s="72">
        <v>45.06</v>
      </c>
      <c r="F78" s="72">
        <f t="shared" si="1"/>
        <v>9</v>
      </c>
    </row>
    <row r="79" spans="1:6" x14ac:dyDescent="0.2">
      <c r="A79">
        <v>207</v>
      </c>
      <c r="B79">
        <v>16</v>
      </c>
      <c r="C79" t="str">
        <f>VLOOKUP(B79,'Startnummern Regio'!A:C,2,0)</f>
        <v>Sophia Stahl</v>
      </c>
      <c r="D79">
        <f>VLOOKUP(B79,'Startnummern Regio'!A:C,3,0)</f>
        <v>2005</v>
      </c>
      <c r="E79" s="72">
        <v>45.08</v>
      </c>
      <c r="F79" s="72">
        <f t="shared" si="1"/>
        <v>9.019999999999996</v>
      </c>
    </row>
    <row r="80" spans="1:6" x14ac:dyDescent="0.2">
      <c r="A80">
        <v>151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45.13</v>
      </c>
      <c r="F80" s="72">
        <f t="shared" si="1"/>
        <v>9.07</v>
      </c>
    </row>
    <row r="81" spans="1:6" x14ac:dyDescent="0.2">
      <c r="A81">
        <v>195</v>
      </c>
      <c r="B81">
        <v>25</v>
      </c>
      <c r="C81" t="str">
        <f>VLOOKUP(B81,'Startnummern Regio'!A:C,2,0)</f>
        <v>Lina Herrmann</v>
      </c>
      <c r="D81">
        <f>VLOOKUP(B81,'Startnummern Regio'!A:C,3,0)</f>
        <v>2005</v>
      </c>
      <c r="E81" s="72">
        <v>45.26</v>
      </c>
      <c r="F81" s="72">
        <f t="shared" si="1"/>
        <v>9.1999999999999957</v>
      </c>
    </row>
    <row r="82" spans="1:6" x14ac:dyDescent="0.2">
      <c r="A82">
        <v>212</v>
      </c>
      <c r="B82">
        <v>26</v>
      </c>
      <c r="C82" t="str">
        <f>VLOOKUP(B82,'Startnummern Regio'!A:C,2,0)</f>
        <v>Romi Herrmann</v>
      </c>
      <c r="D82">
        <f>VLOOKUP(B82,'Startnummern Regio'!A:C,3,0)</f>
        <v>2006</v>
      </c>
      <c r="E82" s="72">
        <v>45.31</v>
      </c>
      <c r="F82" s="72">
        <f t="shared" si="1"/>
        <v>9.25</v>
      </c>
    </row>
    <row r="83" spans="1:6" x14ac:dyDescent="0.2">
      <c r="A83">
        <v>162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45.42</v>
      </c>
      <c r="F83" s="72">
        <f t="shared" si="1"/>
        <v>9.36</v>
      </c>
    </row>
    <row r="84" spans="1:6" x14ac:dyDescent="0.2">
      <c r="A84">
        <v>134</v>
      </c>
      <c r="B84">
        <v>25</v>
      </c>
      <c r="C84" t="str">
        <f>VLOOKUP(B84,'Startnummern Regio'!A:C,2,0)</f>
        <v>Lina Herrmann</v>
      </c>
      <c r="D84">
        <f>VLOOKUP(B84,'Startnummern Regio'!A:C,3,0)</f>
        <v>2005</v>
      </c>
      <c r="E84" s="72">
        <v>45.44</v>
      </c>
      <c r="F84" s="72">
        <f t="shared" si="1"/>
        <v>9.3799999999999955</v>
      </c>
    </row>
    <row r="85" spans="1:6" x14ac:dyDescent="0.2">
      <c r="A85">
        <v>186</v>
      </c>
      <c r="B85">
        <v>16</v>
      </c>
      <c r="C85" t="str">
        <f>VLOOKUP(B85,'Startnummern Regio'!A:C,2,0)</f>
        <v>Sophia Stahl</v>
      </c>
      <c r="D85">
        <f>VLOOKUP(B85,'Startnummern Regio'!A:C,3,0)</f>
        <v>2005</v>
      </c>
      <c r="E85" s="72">
        <v>45.5</v>
      </c>
      <c r="F85" s="72">
        <f t="shared" si="1"/>
        <v>9.4399999999999977</v>
      </c>
    </row>
    <row r="86" spans="1:6" x14ac:dyDescent="0.2">
      <c r="A86">
        <v>128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45.55</v>
      </c>
      <c r="F86" s="72">
        <f t="shared" si="1"/>
        <v>9.4899999999999949</v>
      </c>
    </row>
    <row r="87" spans="1:6" x14ac:dyDescent="0.2">
      <c r="A87">
        <v>135</v>
      </c>
      <c r="B87">
        <v>26</v>
      </c>
      <c r="C87" t="str">
        <f>VLOOKUP(B87,'Startnummern Regio'!A:C,2,0)</f>
        <v>Romi Herrmann</v>
      </c>
      <c r="D87">
        <f>VLOOKUP(B87,'Startnummern Regio'!A:C,3,0)</f>
        <v>2006</v>
      </c>
      <c r="E87" s="72">
        <v>45.62</v>
      </c>
      <c r="F87" s="72">
        <f t="shared" si="1"/>
        <v>9.5599999999999952</v>
      </c>
    </row>
    <row r="88" spans="1:6" x14ac:dyDescent="0.2">
      <c r="A88">
        <v>211</v>
      </c>
      <c r="B88">
        <v>12</v>
      </c>
      <c r="C88" t="str">
        <f>VLOOKUP(B88,'Startnummern Regio'!A:C,2,0)</f>
        <v>Nele Büssing</v>
      </c>
      <c r="D88">
        <f>VLOOKUP(B88,'Startnummern Regio'!A:C,3,0)</f>
        <v>2006</v>
      </c>
      <c r="E88" s="72">
        <v>45.8</v>
      </c>
      <c r="F88" s="72">
        <f t="shared" si="1"/>
        <v>9.7399999999999949</v>
      </c>
    </row>
    <row r="89" spans="1:6" x14ac:dyDescent="0.2">
      <c r="A89">
        <v>154</v>
      </c>
      <c r="B89">
        <v>17</v>
      </c>
      <c r="C89" t="str">
        <f>VLOOKUP(B89,'Startnummern Regio'!A:C,2,0)</f>
        <v>Noah Mecklenburg</v>
      </c>
      <c r="D89">
        <f>VLOOKUP(B89,'Startnummern Regio'!A:C,3,0)</f>
        <v>2004</v>
      </c>
      <c r="E89" s="72">
        <v>45.87</v>
      </c>
      <c r="F89" s="72">
        <f t="shared" si="1"/>
        <v>9.8099999999999952</v>
      </c>
    </row>
    <row r="90" spans="1:6" x14ac:dyDescent="0.2">
      <c r="A90">
        <v>213</v>
      </c>
      <c r="B90">
        <v>25</v>
      </c>
      <c r="C90" t="str">
        <f>VLOOKUP(B90,'Startnummern Regio'!A:C,2,0)</f>
        <v>Lina Herrmann</v>
      </c>
      <c r="D90">
        <f>VLOOKUP(B90,'Startnummern Regio'!A:C,3,0)</f>
        <v>2005</v>
      </c>
      <c r="E90" s="72">
        <v>45.89</v>
      </c>
      <c r="F90" s="72">
        <f t="shared" si="1"/>
        <v>9.8299999999999983</v>
      </c>
    </row>
    <row r="91" spans="1:6" x14ac:dyDescent="0.2">
      <c r="A91">
        <v>150</v>
      </c>
      <c r="B91">
        <v>26</v>
      </c>
      <c r="C91" t="str">
        <f>VLOOKUP(B91,'Startnummern Regio'!A:C,2,0)</f>
        <v>Romi Herrmann</v>
      </c>
      <c r="D91">
        <f>VLOOKUP(B91,'Startnummern Regio'!A:C,3,0)</f>
        <v>2006</v>
      </c>
      <c r="E91" s="72">
        <v>45.91</v>
      </c>
      <c r="F91" s="72">
        <f t="shared" si="1"/>
        <v>9.8499999999999943</v>
      </c>
    </row>
    <row r="92" spans="1:6" x14ac:dyDescent="0.2">
      <c r="A92">
        <v>129</v>
      </c>
      <c r="B92">
        <v>11</v>
      </c>
      <c r="C92" t="str">
        <f>VLOOKUP(B92,'Startnummern Regio'!A:C,2,0)</f>
        <v>Finja Mangler</v>
      </c>
      <c r="D92">
        <f>VLOOKUP(B92,'Startnummern Regio'!A:C,3,0)</f>
        <v>2006</v>
      </c>
      <c r="E92" s="72">
        <v>45.92</v>
      </c>
      <c r="F92" s="72">
        <f t="shared" si="1"/>
        <v>9.86</v>
      </c>
    </row>
    <row r="93" spans="1:6" x14ac:dyDescent="0.2">
      <c r="A93">
        <v>196</v>
      </c>
      <c r="B93">
        <v>26</v>
      </c>
      <c r="C93" t="str">
        <f>VLOOKUP(B93,'Startnummern Regio'!A:C,2,0)</f>
        <v>Romi Herrmann</v>
      </c>
      <c r="D93">
        <f>VLOOKUP(B93,'Startnummern Regio'!A:C,3,0)</f>
        <v>2006</v>
      </c>
      <c r="E93" s="72">
        <v>45.99</v>
      </c>
      <c r="F93" s="72">
        <f t="shared" si="1"/>
        <v>9.93</v>
      </c>
    </row>
    <row r="94" spans="1:6" x14ac:dyDescent="0.2">
      <c r="A94">
        <v>222</v>
      </c>
      <c r="B94">
        <v>17</v>
      </c>
      <c r="C94" t="str">
        <f>VLOOKUP(B94,'Startnummern Regio'!A:C,2,0)</f>
        <v>Noah Mecklenburg</v>
      </c>
      <c r="D94">
        <f>VLOOKUP(B94,'Startnummern Regio'!A:C,3,0)</f>
        <v>2004</v>
      </c>
      <c r="E94" s="72">
        <v>46.01</v>
      </c>
      <c r="F94" s="72">
        <f t="shared" si="1"/>
        <v>9.9499999999999957</v>
      </c>
    </row>
    <row r="95" spans="1:6" x14ac:dyDescent="0.2">
      <c r="A95">
        <v>229</v>
      </c>
      <c r="B95">
        <v>26</v>
      </c>
      <c r="C95" t="str">
        <f>VLOOKUP(B95,'Startnummern Regio'!A:C,2,0)</f>
        <v>Romi Herrmann</v>
      </c>
      <c r="D95">
        <f>VLOOKUP(B95,'Startnummern Regio'!A:C,3,0)</f>
        <v>2006</v>
      </c>
      <c r="E95" s="72">
        <v>46.06</v>
      </c>
      <c r="F95" s="72">
        <f t="shared" si="1"/>
        <v>10</v>
      </c>
    </row>
    <row r="96" spans="1:6" x14ac:dyDescent="0.2">
      <c r="A96">
        <v>136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 s="72">
        <v>46.12</v>
      </c>
      <c r="F96" s="72">
        <f t="shared" si="1"/>
        <v>10.059999999999995</v>
      </c>
    </row>
    <row r="97" spans="1:6" x14ac:dyDescent="0.2">
      <c r="A97">
        <v>177</v>
      </c>
      <c r="B97">
        <v>16</v>
      </c>
      <c r="C97" t="str">
        <f>VLOOKUP(B97,'Startnummern Regio'!A:C,2,0)</f>
        <v>Sophia Stahl</v>
      </c>
      <c r="D97">
        <f>VLOOKUP(B97,'Startnummern Regio'!A:C,3,0)</f>
        <v>2005</v>
      </c>
      <c r="E97" s="72">
        <v>46.18</v>
      </c>
      <c r="F97" s="72">
        <f t="shared" si="1"/>
        <v>10.119999999999997</v>
      </c>
    </row>
    <row r="98" spans="1:6" x14ac:dyDescent="0.2">
      <c r="A98">
        <v>208</v>
      </c>
      <c r="B98">
        <v>11</v>
      </c>
      <c r="C98" t="str">
        <f>VLOOKUP(B98,'Startnummern Regio'!A:C,2,0)</f>
        <v>Finja Mangler</v>
      </c>
      <c r="D98">
        <f>VLOOKUP(B98,'Startnummern Regio'!A:C,3,0)</f>
        <v>2006</v>
      </c>
      <c r="E98" s="72">
        <v>46.4</v>
      </c>
      <c r="F98" s="72">
        <f t="shared" si="1"/>
        <v>10.339999999999996</v>
      </c>
    </row>
    <row r="99" spans="1:6" x14ac:dyDescent="0.2">
      <c r="A99">
        <v>206</v>
      </c>
      <c r="B99">
        <v>17</v>
      </c>
      <c r="C99" t="str">
        <f>VLOOKUP(B99,'Startnummern Regio'!A:C,2,0)</f>
        <v>Noah Mecklenburg</v>
      </c>
      <c r="D99">
        <f>VLOOKUP(B99,'Startnummern Regio'!A:C,3,0)</f>
        <v>2004</v>
      </c>
      <c r="E99" s="72">
        <v>46.42</v>
      </c>
      <c r="F99" s="72">
        <f t="shared" si="1"/>
        <v>10.36</v>
      </c>
    </row>
    <row r="100" spans="1:6" x14ac:dyDescent="0.2">
      <c r="A100">
        <v>190</v>
      </c>
      <c r="B100">
        <v>12</v>
      </c>
      <c r="C100" t="str">
        <f>VLOOKUP(B100,'Startnummern Regio'!A:C,2,0)</f>
        <v>Nele Büssing</v>
      </c>
      <c r="D100">
        <f>VLOOKUP(B100,'Startnummern Regio'!A:C,3,0)</f>
        <v>2006</v>
      </c>
      <c r="E100" s="72">
        <v>46.44</v>
      </c>
      <c r="F100" s="72">
        <f t="shared" si="1"/>
        <v>10.379999999999995</v>
      </c>
    </row>
    <row r="101" spans="1:6" x14ac:dyDescent="0.2">
      <c r="A101">
        <v>228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46.47</v>
      </c>
      <c r="F101" s="72">
        <f t="shared" si="1"/>
        <v>10.409999999999997</v>
      </c>
    </row>
    <row r="102" spans="1:6" x14ac:dyDescent="0.2">
      <c r="A102">
        <v>123</v>
      </c>
      <c r="B102">
        <v>26</v>
      </c>
      <c r="C102" t="str">
        <f>VLOOKUP(B102,'Startnummern Regio'!A:C,2,0)</f>
        <v>Romi Herrmann</v>
      </c>
      <c r="D102">
        <f>VLOOKUP(B102,'Startnummern Regio'!A:C,3,0)</f>
        <v>2006</v>
      </c>
      <c r="E102" s="72">
        <v>46.5</v>
      </c>
      <c r="F102" s="72">
        <f t="shared" si="1"/>
        <v>10.439999999999998</v>
      </c>
    </row>
    <row r="103" spans="1:6" x14ac:dyDescent="0.2">
      <c r="A103">
        <v>232</v>
      </c>
      <c r="B103">
        <v>16</v>
      </c>
      <c r="C103" t="str">
        <f>VLOOKUP(B103,'Startnummern Regio'!A:C,2,0)</f>
        <v>Sophia Stahl</v>
      </c>
      <c r="D103">
        <f>VLOOKUP(B103,'Startnummern Regio'!A:C,3,0)</f>
        <v>2005</v>
      </c>
      <c r="E103" s="72">
        <v>46.59</v>
      </c>
      <c r="F103" s="72">
        <f t="shared" si="1"/>
        <v>10.530000000000001</v>
      </c>
    </row>
    <row r="104" spans="1:6" x14ac:dyDescent="0.2">
      <c r="A104">
        <v>192</v>
      </c>
      <c r="B104">
        <v>26</v>
      </c>
      <c r="C104" t="str">
        <f>VLOOKUP(B104,'Startnummern Regio'!A:C,2,0)</f>
        <v>Romi Herrmann</v>
      </c>
      <c r="D104">
        <f>VLOOKUP(B104,'Startnummern Regio'!A:C,3,0)</f>
        <v>2006</v>
      </c>
      <c r="E104" s="72">
        <v>46.75</v>
      </c>
      <c r="F104" s="72">
        <f t="shared" si="1"/>
        <v>10.689999999999998</v>
      </c>
    </row>
    <row r="105" spans="1:6" x14ac:dyDescent="0.2">
      <c r="A105">
        <v>153</v>
      </c>
      <c r="B105">
        <v>12</v>
      </c>
      <c r="C105" t="str">
        <f>VLOOKUP(B105,'Startnummern Regio'!A:C,2,0)</f>
        <v>Nele Büssing</v>
      </c>
      <c r="D105">
        <f>VLOOKUP(B105,'Startnummern Regio'!A:C,3,0)</f>
        <v>2006</v>
      </c>
      <c r="E105" s="72">
        <v>46.79</v>
      </c>
      <c r="F105" s="72">
        <f t="shared" si="1"/>
        <v>10.729999999999997</v>
      </c>
    </row>
    <row r="106" spans="1:6" x14ac:dyDescent="0.2">
      <c r="A106">
        <v>185</v>
      </c>
      <c r="B106">
        <v>11</v>
      </c>
      <c r="C106" t="str">
        <f>VLOOKUP(B106,'Startnummern Regio'!A:C,2,0)</f>
        <v>Finja Mangler</v>
      </c>
      <c r="D106">
        <f>VLOOKUP(B106,'Startnummern Regio'!A:C,3,0)</f>
        <v>2006</v>
      </c>
      <c r="E106" s="72">
        <v>46.82</v>
      </c>
      <c r="F106" s="72">
        <f t="shared" si="1"/>
        <v>10.759999999999998</v>
      </c>
    </row>
    <row r="107" spans="1:6" x14ac:dyDescent="0.2">
      <c r="A107">
        <v>145</v>
      </c>
      <c r="B107">
        <v>11</v>
      </c>
      <c r="C107" t="str">
        <f>VLOOKUP(B107,'Startnummern Regio'!A:C,2,0)</f>
        <v>Finja Mangler</v>
      </c>
      <c r="D107">
        <f>VLOOKUP(B107,'Startnummern Regio'!A:C,3,0)</f>
        <v>2006</v>
      </c>
      <c r="E107" s="72">
        <v>46.88</v>
      </c>
      <c r="F107" s="72">
        <f t="shared" si="1"/>
        <v>10.82</v>
      </c>
    </row>
    <row r="108" spans="1:6" x14ac:dyDescent="0.2">
      <c r="A108">
        <v>144</v>
      </c>
      <c r="B108">
        <v>16</v>
      </c>
      <c r="C108" t="str">
        <f>VLOOKUP(B108,'Startnummern Regio'!A:C,2,0)</f>
        <v>Sophia Stahl</v>
      </c>
      <c r="D108">
        <f>VLOOKUP(B108,'Startnummern Regio'!A:C,3,0)</f>
        <v>2005</v>
      </c>
      <c r="E108" s="72">
        <v>46.9</v>
      </c>
      <c r="F108" s="72">
        <f t="shared" si="1"/>
        <v>10.839999999999996</v>
      </c>
    </row>
    <row r="109" spans="1:6" x14ac:dyDescent="0.2">
      <c r="A109">
        <v>130</v>
      </c>
      <c r="B109">
        <v>16</v>
      </c>
      <c r="C109" t="str">
        <f>VLOOKUP(B109,'Startnummern Regio'!A:C,2,0)</f>
        <v>Sophia Stahl</v>
      </c>
      <c r="D109">
        <f>VLOOKUP(B109,'Startnummern Regio'!A:C,3,0)</f>
        <v>2005</v>
      </c>
      <c r="E109" s="72">
        <v>47.19</v>
      </c>
      <c r="F109" s="72">
        <f t="shared" si="1"/>
        <v>11.129999999999995</v>
      </c>
    </row>
    <row r="110" spans="1:6" x14ac:dyDescent="0.2">
      <c r="A110">
        <v>161</v>
      </c>
      <c r="B110">
        <v>11</v>
      </c>
      <c r="C110" t="str">
        <f>VLOOKUP(B110,'Startnummern Regio'!A:C,2,0)</f>
        <v>Finja Mangler</v>
      </c>
      <c r="D110">
        <f>VLOOKUP(B110,'Startnummern Regio'!A:C,3,0)</f>
        <v>2006</v>
      </c>
      <c r="E110" s="72">
        <v>47.27</v>
      </c>
      <c r="F110" s="72">
        <f t="shared" si="1"/>
        <v>11.21</v>
      </c>
    </row>
    <row r="111" spans="1:6" x14ac:dyDescent="0.2">
      <c r="A111">
        <v>167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47.31</v>
      </c>
      <c r="F111" s="72">
        <f t="shared" si="1"/>
        <v>11.25</v>
      </c>
    </row>
    <row r="112" spans="1:6" x14ac:dyDescent="0.2">
      <c r="A112">
        <v>125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47.4</v>
      </c>
      <c r="F112" s="72">
        <f t="shared" si="1"/>
        <v>11.339999999999996</v>
      </c>
    </row>
    <row r="113" spans="1:6" x14ac:dyDescent="0.2">
      <c r="A113">
        <v>194</v>
      </c>
      <c r="B113">
        <v>12</v>
      </c>
      <c r="C113" t="str">
        <f>VLOOKUP(B113,'Startnummern Regio'!A:C,2,0)</f>
        <v>Nele Büssing</v>
      </c>
      <c r="D113">
        <f>VLOOKUP(B113,'Startnummern Regio'!A:C,3,0)</f>
        <v>2006</v>
      </c>
      <c r="E113" s="72">
        <v>47.51</v>
      </c>
      <c r="F113" s="72">
        <f t="shared" si="1"/>
        <v>11.449999999999996</v>
      </c>
    </row>
    <row r="114" spans="1:6" x14ac:dyDescent="0.2">
      <c r="A114">
        <v>178</v>
      </c>
      <c r="B114">
        <v>11</v>
      </c>
      <c r="C114" t="str">
        <f>VLOOKUP(B114,'Startnummern Regio'!A:C,2,0)</f>
        <v>Finja Mangler</v>
      </c>
      <c r="D114">
        <f>VLOOKUP(B114,'Startnummern Regio'!A:C,3,0)</f>
        <v>2006</v>
      </c>
      <c r="E114" s="72">
        <v>47.79</v>
      </c>
      <c r="F114" s="72">
        <f t="shared" si="1"/>
        <v>11.729999999999997</v>
      </c>
    </row>
    <row r="115" spans="1:6" x14ac:dyDescent="0.2">
      <c r="A115">
        <v>122</v>
      </c>
      <c r="B115">
        <v>25</v>
      </c>
      <c r="C115" t="str">
        <f>VLOOKUP(B115,'Startnummern Regio'!A:C,2,0)</f>
        <v>Lina Herrmann</v>
      </c>
      <c r="D115">
        <f>VLOOKUP(B115,'Startnummern Regio'!A:C,3,0)</f>
        <v>2005</v>
      </c>
      <c r="E115" s="72">
        <v>48.42</v>
      </c>
      <c r="F115" s="72">
        <f t="shared" si="1"/>
        <v>12.36</v>
      </c>
    </row>
  </sheetData>
  <autoFilter ref="A1:F236" xr:uid="{00000000-0009-0000-0000-00001A000000}"/>
  <sortState ref="A2:F235">
    <sortCondition ref="E2:E235"/>
  </sortState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3"/>
  <sheetViews>
    <sheetView workbookViewId="0">
      <selection activeCell="M23" sqref="M23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88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32.869999999999997</v>
      </c>
    </row>
    <row r="3" spans="1:6" x14ac:dyDescent="0.2">
      <c r="A3">
        <v>102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33.159999999999997</v>
      </c>
      <c r="F3" s="72">
        <f>E3-$E$2</f>
        <v>0.28999999999999915</v>
      </c>
    </row>
    <row r="4" spans="1:6" x14ac:dyDescent="0.2">
      <c r="A4">
        <v>94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33.46</v>
      </c>
      <c r="F4" s="72">
        <f>E4-$E$2</f>
        <v>0.59000000000000341</v>
      </c>
    </row>
    <row r="5" spans="1:6" x14ac:dyDescent="0.2">
      <c r="A5">
        <v>112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33.6</v>
      </c>
      <c r="F5" s="72">
        <f t="shared" ref="F5:F33" si="0">E5-$E$2</f>
        <v>0.73000000000000398</v>
      </c>
    </row>
    <row r="6" spans="1:6" x14ac:dyDescent="0.2">
      <c r="A6">
        <v>87</v>
      </c>
      <c r="B6">
        <v>6</v>
      </c>
      <c r="C6" t="str">
        <f>VLOOKUP(B6,'Startnummern Regio'!A:C,2,0)</f>
        <v>Anna Seger</v>
      </c>
      <c r="D6">
        <f>VLOOKUP(B6,'Startnummern Regio'!A:C,3,0)</f>
        <v>2003</v>
      </c>
      <c r="E6" s="72">
        <v>33.68</v>
      </c>
      <c r="F6" s="72">
        <f t="shared" si="0"/>
        <v>0.81000000000000227</v>
      </c>
    </row>
    <row r="7" spans="1:6" x14ac:dyDescent="0.2">
      <c r="A7">
        <v>93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34.19</v>
      </c>
      <c r="F7" s="72">
        <f t="shared" si="0"/>
        <v>1.3200000000000003</v>
      </c>
    </row>
    <row r="8" spans="1:6" x14ac:dyDescent="0.2">
      <c r="A8">
        <v>104</v>
      </c>
      <c r="B8">
        <v>40</v>
      </c>
      <c r="C8" t="str">
        <f>VLOOKUP(B8,'Startnummern Regio'!A:C,2,0)</f>
        <v>Moritz Möllers</v>
      </c>
      <c r="D8">
        <f>VLOOKUP(B8,'Startnummern Regio'!A:C,3,0)</f>
        <v>2002</v>
      </c>
      <c r="E8" s="72">
        <v>34.200000000000003</v>
      </c>
      <c r="F8" s="72">
        <f t="shared" si="0"/>
        <v>1.3300000000000054</v>
      </c>
    </row>
    <row r="9" spans="1:6" x14ac:dyDescent="0.2">
      <c r="A9">
        <v>89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34.33</v>
      </c>
      <c r="F9" s="72">
        <f t="shared" si="0"/>
        <v>1.4600000000000009</v>
      </c>
    </row>
    <row r="10" spans="1:6" x14ac:dyDescent="0.2">
      <c r="A10">
        <v>103</v>
      </c>
      <c r="B10">
        <v>6</v>
      </c>
      <c r="C10" t="str">
        <f>VLOOKUP(B10,'Startnummern Regio'!A:C,2,0)</f>
        <v>Anna Seger</v>
      </c>
      <c r="D10">
        <f>VLOOKUP(B10,'Startnummern Regio'!A:C,3,0)</f>
        <v>2003</v>
      </c>
      <c r="E10" s="72">
        <v>34.44</v>
      </c>
      <c r="F10" s="72">
        <f t="shared" si="0"/>
        <v>1.5700000000000003</v>
      </c>
    </row>
    <row r="11" spans="1:6" x14ac:dyDescent="0.2">
      <c r="A11">
        <v>109</v>
      </c>
      <c r="B11">
        <v>23</v>
      </c>
      <c r="C11" t="str">
        <f>VLOOKUP(B11,'Startnummern Regio'!A:C,2,0)</f>
        <v>Bela Walz</v>
      </c>
      <c r="D11">
        <f>VLOOKUP(B11,'Startnummern Regio'!A:C,3,0)</f>
        <v>2001</v>
      </c>
      <c r="E11" s="72">
        <v>35.44</v>
      </c>
      <c r="F11" s="72">
        <f t="shared" si="0"/>
        <v>2.5700000000000003</v>
      </c>
    </row>
    <row r="12" spans="1:6" x14ac:dyDescent="0.2">
      <c r="A12">
        <v>110</v>
      </c>
      <c r="B12">
        <v>20</v>
      </c>
      <c r="C12" t="str">
        <f>VLOOKUP(B12,'Startnummern Regio'!A:C,2,0)</f>
        <v>Vanessa Möllinger</v>
      </c>
      <c r="D12">
        <f>VLOOKUP(B12,'Startnummern Regio'!A:C,3,0)</f>
        <v>2001</v>
      </c>
      <c r="E12" s="72">
        <v>35.520000000000003</v>
      </c>
      <c r="F12" s="72">
        <f t="shared" si="0"/>
        <v>2.6500000000000057</v>
      </c>
    </row>
    <row r="13" spans="1:6" x14ac:dyDescent="0.2">
      <c r="A13">
        <v>118</v>
      </c>
      <c r="B13">
        <v>11</v>
      </c>
      <c r="C13" t="str">
        <f>VLOOKUP(B13,'Startnummern Regio'!A:C,2,0)</f>
        <v>Finja Mangler</v>
      </c>
      <c r="D13">
        <f>VLOOKUP(B13,'Startnummern Regio'!A:C,3,0)</f>
        <v>2006</v>
      </c>
      <c r="E13" s="72">
        <v>35.53</v>
      </c>
      <c r="F13" s="72">
        <f t="shared" si="0"/>
        <v>2.6600000000000037</v>
      </c>
    </row>
    <row r="14" spans="1:6" x14ac:dyDescent="0.2">
      <c r="A14">
        <v>95</v>
      </c>
      <c r="B14">
        <v>7</v>
      </c>
      <c r="C14" t="str">
        <f>VLOOKUP(B14,'Startnummern Regio'!A:C,2,0)</f>
        <v>Luisa Seifritz</v>
      </c>
      <c r="D14">
        <f>VLOOKUP(B14,'Startnummern Regio'!A:C,3,0)</f>
        <v>2002</v>
      </c>
      <c r="E14" s="72">
        <v>35.61</v>
      </c>
      <c r="F14" s="72">
        <f t="shared" si="0"/>
        <v>2.740000000000002</v>
      </c>
    </row>
    <row r="15" spans="1:6" x14ac:dyDescent="0.2">
      <c r="A15">
        <v>105</v>
      </c>
      <c r="B15">
        <v>15</v>
      </c>
      <c r="C15" t="str">
        <f>VLOOKUP(B15,'Startnummern Regio'!A:C,2,0)</f>
        <v>Leon Thoma</v>
      </c>
      <c r="D15">
        <f>VLOOKUP(B15,'Startnummern Regio'!A:C,3,0)</f>
        <v>2004</v>
      </c>
      <c r="E15" s="72">
        <v>35.82</v>
      </c>
      <c r="F15" s="72">
        <f t="shared" si="0"/>
        <v>2.9500000000000028</v>
      </c>
    </row>
    <row r="16" spans="1:6" x14ac:dyDescent="0.2">
      <c r="A16">
        <v>108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35.840000000000003</v>
      </c>
      <c r="F16" s="72">
        <f t="shared" si="0"/>
        <v>2.970000000000006</v>
      </c>
    </row>
    <row r="17" spans="1:6" x14ac:dyDescent="0.2">
      <c r="A17">
        <v>90</v>
      </c>
      <c r="B17">
        <v>15</v>
      </c>
      <c r="C17" t="str">
        <f>VLOOKUP(B17,'Startnummern Regio'!A:C,2,0)</f>
        <v>Leon Thoma</v>
      </c>
      <c r="D17">
        <f>VLOOKUP(B17,'Startnummern Regio'!A:C,3,0)</f>
        <v>2004</v>
      </c>
      <c r="E17" s="72">
        <v>35.880000000000003</v>
      </c>
      <c r="F17" s="72">
        <f t="shared" si="0"/>
        <v>3.0100000000000051</v>
      </c>
    </row>
    <row r="18" spans="1:6" x14ac:dyDescent="0.2">
      <c r="A18">
        <v>111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35.93</v>
      </c>
      <c r="F18" s="72">
        <f t="shared" si="0"/>
        <v>3.0600000000000023</v>
      </c>
    </row>
    <row r="19" spans="1:6" x14ac:dyDescent="0.2">
      <c r="A19">
        <v>117</v>
      </c>
      <c r="B19">
        <v>16</v>
      </c>
      <c r="C19" t="str">
        <f>VLOOKUP(B19,'Startnummern Regio'!A:C,2,0)</f>
        <v>Sophia Stahl</v>
      </c>
      <c r="D19">
        <f>VLOOKUP(B19,'Startnummern Regio'!A:C,3,0)</f>
        <v>2005</v>
      </c>
      <c r="E19" s="72">
        <v>36.11</v>
      </c>
      <c r="F19" s="72">
        <f t="shared" si="0"/>
        <v>3.240000000000002</v>
      </c>
    </row>
    <row r="20" spans="1:6" x14ac:dyDescent="0.2">
      <c r="A20">
        <v>91</v>
      </c>
      <c r="B20">
        <v>2</v>
      </c>
      <c r="C20" t="str">
        <f>VLOOKUP(B20,'Startnummern Regio'!A:C,2,0)</f>
        <v>Robin Holz</v>
      </c>
      <c r="D20">
        <f>VLOOKUP(B20,'Startnummern Regio'!A:C,3,0)</f>
        <v>2005</v>
      </c>
      <c r="E20" s="72">
        <v>36.15</v>
      </c>
      <c r="F20" s="72">
        <f t="shared" si="0"/>
        <v>3.2800000000000011</v>
      </c>
    </row>
    <row r="21" spans="1:6" x14ac:dyDescent="0.2">
      <c r="A21">
        <v>101</v>
      </c>
      <c r="B21">
        <v>16</v>
      </c>
      <c r="C21" t="str">
        <f>VLOOKUP(B21,'Startnummern Regio'!A:C,2,0)</f>
        <v>Sophia Stahl</v>
      </c>
      <c r="D21">
        <f>VLOOKUP(B21,'Startnummern Regio'!A:C,3,0)</f>
        <v>2005</v>
      </c>
      <c r="E21" s="72">
        <v>36.200000000000003</v>
      </c>
      <c r="F21" s="72">
        <f t="shared" si="0"/>
        <v>3.3300000000000054</v>
      </c>
    </row>
    <row r="22" spans="1:6" x14ac:dyDescent="0.2">
      <c r="A22">
        <v>100</v>
      </c>
      <c r="B22">
        <v>11</v>
      </c>
      <c r="C22" t="str">
        <f>VLOOKUP(B22,'Startnummern Regio'!A:C,2,0)</f>
        <v>Finja Mangler</v>
      </c>
      <c r="D22">
        <f>VLOOKUP(B22,'Startnummern Regio'!A:C,3,0)</f>
        <v>2006</v>
      </c>
      <c r="E22" s="72">
        <v>36.26</v>
      </c>
      <c r="F22" s="72">
        <f t="shared" si="0"/>
        <v>3.3900000000000006</v>
      </c>
    </row>
    <row r="23" spans="1:6" x14ac:dyDescent="0.2">
      <c r="A23">
        <v>97</v>
      </c>
      <c r="B23">
        <v>26</v>
      </c>
      <c r="C23" t="str">
        <f>VLOOKUP(B23,'Startnummern Regio'!A:C,2,0)</f>
        <v>Romi Herrmann</v>
      </c>
      <c r="D23">
        <f>VLOOKUP(B23,'Startnummern Regio'!A:C,3,0)</f>
        <v>2006</v>
      </c>
      <c r="E23" s="72">
        <v>36.590000000000003</v>
      </c>
      <c r="F23" s="72">
        <f t="shared" si="0"/>
        <v>3.720000000000006</v>
      </c>
    </row>
    <row r="24" spans="1:6" x14ac:dyDescent="0.2">
      <c r="A24">
        <v>115</v>
      </c>
      <c r="B24">
        <v>13</v>
      </c>
      <c r="C24" t="str">
        <f>VLOOKUP(B24,'Startnummern Regio'!A:C,2,0)</f>
        <v>Ann-Katrin Schwietale</v>
      </c>
      <c r="D24">
        <f>VLOOKUP(B24,'Startnummern Regio'!A:C,3,0)</f>
        <v>2003</v>
      </c>
      <c r="E24" s="72">
        <v>36.83</v>
      </c>
      <c r="F24" s="72">
        <f t="shared" si="0"/>
        <v>3.9600000000000009</v>
      </c>
    </row>
    <row r="25" spans="1:6" x14ac:dyDescent="0.2">
      <c r="A25">
        <v>99</v>
      </c>
      <c r="B25">
        <v>13</v>
      </c>
      <c r="C25" t="str">
        <f>VLOOKUP(B25,'Startnummern Regio'!A:C,2,0)</f>
        <v>Ann-Katrin Schwietale</v>
      </c>
      <c r="D25">
        <f>VLOOKUP(B25,'Startnummern Regio'!A:C,3,0)</f>
        <v>2003</v>
      </c>
      <c r="E25" s="72">
        <v>36.92</v>
      </c>
      <c r="F25" s="72">
        <f t="shared" si="0"/>
        <v>4.0500000000000043</v>
      </c>
    </row>
    <row r="26" spans="1:6" x14ac:dyDescent="0.2">
      <c r="A26">
        <v>114</v>
      </c>
      <c r="B26">
        <v>26</v>
      </c>
      <c r="C26" t="str">
        <f>VLOOKUP(B26,'Startnummern Regio'!A:C,2,0)</f>
        <v>Romi Herrmann</v>
      </c>
      <c r="D26">
        <f>VLOOKUP(B26,'Startnummern Regio'!A:C,3,0)</f>
        <v>2006</v>
      </c>
      <c r="E26" s="72">
        <v>36.979999999999997</v>
      </c>
      <c r="F26" s="72">
        <f t="shared" si="0"/>
        <v>4.1099999999999994</v>
      </c>
    </row>
    <row r="27" spans="1:6" x14ac:dyDescent="0.2">
      <c r="A27">
        <v>107</v>
      </c>
      <c r="B27">
        <v>2</v>
      </c>
      <c r="C27" t="str">
        <f>VLOOKUP(B27,'Startnummern Regio'!A:C,2,0)</f>
        <v>Robin Holz</v>
      </c>
      <c r="D27">
        <f>VLOOKUP(B27,'Startnummern Regio'!A:C,3,0)</f>
        <v>2005</v>
      </c>
      <c r="E27" s="72">
        <v>37.11</v>
      </c>
      <c r="F27" s="72">
        <f t="shared" si="0"/>
        <v>4.240000000000002</v>
      </c>
    </row>
    <row r="28" spans="1:6" x14ac:dyDescent="0.2">
      <c r="A28">
        <v>98</v>
      </c>
      <c r="B28">
        <v>12</v>
      </c>
      <c r="C28" t="str">
        <f>VLOOKUP(B28,'Startnummern Regio'!A:C,2,0)</f>
        <v>Nele Büssing</v>
      </c>
      <c r="D28">
        <f>VLOOKUP(B28,'Startnummern Regio'!A:C,3,0)</f>
        <v>2006</v>
      </c>
      <c r="E28" s="72">
        <v>38.01</v>
      </c>
      <c r="F28" s="72">
        <f t="shared" si="0"/>
        <v>5.1400000000000006</v>
      </c>
    </row>
    <row r="29" spans="1:6" x14ac:dyDescent="0.2">
      <c r="A29">
        <v>116</v>
      </c>
      <c r="B29">
        <v>12</v>
      </c>
      <c r="C29" t="str">
        <f>VLOOKUP(B29,'Startnummern Regio'!A:C,2,0)</f>
        <v>Nele Büssing</v>
      </c>
      <c r="D29">
        <f>VLOOKUP(B29,'Startnummern Regio'!A:C,3,0)</f>
        <v>2006</v>
      </c>
      <c r="E29" s="72">
        <v>38.28</v>
      </c>
      <c r="F29" s="72">
        <f t="shared" si="0"/>
        <v>5.4100000000000037</v>
      </c>
    </row>
    <row r="30" spans="1:6" x14ac:dyDescent="0.2">
      <c r="A30">
        <v>92</v>
      </c>
      <c r="B30">
        <v>17</v>
      </c>
      <c r="C30" t="str">
        <f>VLOOKUP(B30,'Startnummern Regio'!A:C,2,0)</f>
        <v>Noah Mecklenburg</v>
      </c>
      <c r="D30">
        <f>VLOOKUP(B30,'Startnummern Regio'!A:C,3,0)</f>
        <v>2004</v>
      </c>
      <c r="E30" s="72">
        <v>38.35</v>
      </c>
      <c r="F30" s="72">
        <f t="shared" si="0"/>
        <v>5.480000000000004</v>
      </c>
    </row>
    <row r="31" spans="1:6" x14ac:dyDescent="0.2">
      <c r="A31">
        <v>96</v>
      </c>
      <c r="B31">
        <v>25</v>
      </c>
      <c r="C31" t="str">
        <f>VLOOKUP(B31,'Startnummern Regio'!A:C,2,0)</f>
        <v>Lina Herrmann</v>
      </c>
      <c r="D31">
        <f>VLOOKUP(B31,'Startnummern Regio'!A:C,3,0)</f>
        <v>2005</v>
      </c>
      <c r="E31" s="72">
        <v>38.54</v>
      </c>
      <c r="F31" s="72">
        <f t="shared" si="0"/>
        <v>5.6700000000000017</v>
      </c>
    </row>
    <row r="32" spans="1:6" x14ac:dyDescent="0.2">
      <c r="A32">
        <v>113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38.75</v>
      </c>
      <c r="F32" s="72">
        <f t="shared" si="0"/>
        <v>5.8800000000000026</v>
      </c>
    </row>
    <row r="33" spans="1:6" x14ac:dyDescent="0.2">
      <c r="A33">
        <v>106</v>
      </c>
      <c r="B33">
        <v>17</v>
      </c>
      <c r="C33" t="str">
        <f>VLOOKUP(B33,'Startnummern Regio'!A:C,2,0)</f>
        <v>Noah Mecklenburg</v>
      </c>
      <c r="D33">
        <f>VLOOKUP(B33,'Startnummern Regio'!A:C,3,0)</f>
        <v>2004</v>
      </c>
      <c r="E33" s="72">
        <v>39.25</v>
      </c>
      <c r="F33" s="72">
        <f t="shared" si="0"/>
        <v>6.3800000000000026</v>
      </c>
    </row>
  </sheetData>
  <autoFilter ref="A1:F33" xr:uid="{00000000-0009-0000-0000-00001B000000}"/>
  <sortState ref="A2:F235">
    <sortCondition ref="E2:E2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workbookViewId="0">
      <selection activeCell="F34" sqref="F34"/>
    </sheetView>
  </sheetViews>
  <sheetFormatPr baseColWidth="10" defaultRowHeight="15" x14ac:dyDescent="0.2"/>
  <cols>
    <col min="1" max="1" width="4.1640625" customWidth="1"/>
    <col min="3" max="3" width="39.6640625" bestFit="1" customWidth="1"/>
    <col min="5" max="5" width="39.6640625" bestFit="1" customWidth="1"/>
    <col min="7" max="7" width="33" customWidth="1"/>
    <col min="8" max="8" width="4.1640625" customWidth="1"/>
  </cols>
  <sheetData>
    <row r="2" spans="1:8" x14ac:dyDescent="0.2">
      <c r="A2" s="404" t="s">
        <v>397</v>
      </c>
      <c r="B2" s="404"/>
      <c r="C2" s="404"/>
      <c r="D2" s="404"/>
      <c r="E2" s="404"/>
      <c r="F2" s="404"/>
      <c r="G2" s="404"/>
      <c r="H2" s="404"/>
    </row>
    <row r="3" spans="1:8" x14ac:dyDescent="0.2">
      <c r="A3" s="404"/>
      <c r="B3" s="404"/>
      <c r="C3" s="404"/>
      <c r="D3" s="404"/>
      <c r="E3" s="404"/>
      <c r="F3" s="404"/>
      <c r="G3" s="404"/>
      <c r="H3" s="404"/>
    </row>
    <row r="4" spans="1:8" x14ac:dyDescent="0.2">
      <c r="A4" s="404"/>
      <c r="B4" s="404"/>
      <c r="C4" s="404"/>
      <c r="D4" s="404"/>
      <c r="E4" s="404"/>
      <c r="F4" s="404"/>
      <c r="G4" s="404"/>
      <c r="H4" s="404"/>
    </row>
    <row r="5" spans="1:8" ht="16" thickBot="1" x14ac:dyDescent="0.25">
      <c r="A5" s="358"/>
      <c r="B5" s="358"/>
      <c r="C5" s="358"/>
      <c r="D5" s="358"/>
      <c r="E5" s="358"/>
      <c r="F5" s="358"/>
      <c r="G5" s="358"/>
      <c r="H5" s="358"/>
    </row>
    <row r="6" spans="1:8" ht="24" x14ac:dyDescent="0.3">
      <c r="A6" s="358"/>
      <c r="B6" s="405" t="s">
        <v>376</v>
      </c>
      <c r="C6" s="406"/>
      <c r="D6" s="405" t="s">
        <v>377</v>
      </c>
      <c r="E6" s="406"/>
      <c r="F6" s="407" t="s">
        <v>381</v>
      </c>
      <c r="G6" s="408"/>
      <c r="H6" s="358"/>
    </row>
    <row r="7" spans="1:8" x14ac:dyDescent="0.2">
      <c r="A7" s="358"/>
      <c r="B7" s="79">
        <v>0.26041666666666669</v>
      </c>
      <c r="C7" s="80" t="s">
        <v>130</v>
      </c>
      <c r="D7" s="79">
        <v>0.27083333333333331</v>
      </c>
      <c r="E7" s="80" t="s">
        <v>130</v>
      </c>
      <c r="F7" s="79">
        <v>0.27083333333333331</v>
      </c>
      <c r="G7" s="80" t="s">
        <v>130</v>
      </c>
      <c r="H7" s="358"/>
    </row>
    <row r="8" spans="1:8" x14ac:dyDescent="0.2">
      <c r="A8" s="358"/>
      <c r="B8" s="84">
        <v>0.27083333333333331</v>
      </c>
      <c r="C8" s="85" t="s">
        <v>107</v>
      </c>
      <c r="D8" s="84">
        <v>0.28125</v>
      </c>
      <c r="E8" s="85" t="s">
        <v>107</v>
      </c>
      <c r="F8" s="84">
        <v>0.28125</v>
      </c>
      <c r="G8" s="85" t="s">
        <v>107</v>
      </c>
      <c r="H8" s="358"/>
    </row>
    <row r="9" spans="1:8" x14ac:dyDescent="0.2">
      <c r="A9" s="358"/>
      <c r="B9" s="79">
        <v>0.2986111111111111</v>
      </c>
      <c r="C9" s="80" t="s">
        <v>106</v>
      </c>
      <c r="D9" s="79">
        <v>0.30555555555555552</v>
      </c>
      <c r="E9" s="80" t="s">
        <v>106</v>
      </c>
      <c r="F9" s="79">
        <v>0.30555555555555552</v>
      </c>
      <c r="G9" s="80" t="s">
        <v>106</v>
      </c>
      <c r="H9" s="358"/>
    </row>
    <row r="10" spans="1:8" x14ac:dyDescent="0.2">
      <c r="A10" s="358"/>
      <c r="B10" s="84">
        <v>0.3125</v>
      </c>
      <c r="C10" s="85" t="s">
        <v>373</v>
      </c>
      <c r="D10" s="84">
        <v>0.3263888888888889</v>
      </c>
      <c r="E10" s="85" t="s">
        <v>378</v>
      </c>
      <c r="F10" s="84">
        <v>0.3263888888888889</v>
      </c>
      <c r="G10" s="85" t="s">
        <v>378</v>
      </c>
      <c r="H10" s="358"/>
    </row>
    <row r="11" spans="1:8" x14ac:dyDescent="0.2">
      <c r="A11" s="358"/>
      <c r="B11" s="79">
        <v>0.35416666666666669</v>
      </c>
      <c r="C11" s="80" t="s">
        <v>382</v>
      </c>
      <c r="D11" s="79">
        <v>0.35416666666666669</v>
      </c>
      <c r="E11" s="80" t="s">
        <v>382</v>
      </c>
      <c r="F11" s="79">
        <v>0.35416666666666669</v>
      </c>
      <c r="G11" s="80" t="s">
        <v>382</v>
      </c>
      <c r="H11" s="358"/>
    </row>
    <row r="12" spans="1:8" x14ac:dyDescent="0.2">
      <c r="A12" s="358"/>
      <c r="B12" s="84" t="s">
        <v>374</v>
      </c>
      <c r="C12" s="85" t="s">
        <v>386</v>
      </c>
      <c r="D12" s="84" t="s">
        <v>374</v>
      </c>
      <c r="E12" s="85" t="s">
        <v>388</v>
      </c>
      <c r="F12" s="84" t="s">
        <v>142</v>
      </c>
      <c r="G12" s="85" t="s">
        <v>390</v>
      </c>
      <c r="H12" s="358"/>
    </row>
    <row r="13" spans="1:8" x14ac:dyDescent="0.2">
      <c r="A13" s="358"/>
      <c r="B13" s="79">
        <v>0.48958333333333331</v>
      </c>
      <c r="C13" s="80" t="s">
        <v>394</v>
      </c>
      <c r="D13" s="79">
        <v>0.48958333333333331</v>
      </c>
      <c r="E13" s="80" t="s">
        <v>394</v>
      </c>
      <c r="F13" s="79">
        <v>0.47916666666666669</v>
      </c>
      <c r="G13" s="80" t="s">
        <v>394</v>
      </c>
      <c r="H13" s="358"/>
    </row>
    <row r="14" spans="1:8" x14ac:dyDescent="0.2">
      <c r="A14" s="358"/>
      <c r="B14" s="84">
        <v>0.52083333333333337</v>
      </c>
      <c r="C14" s="85" t="s">
        <v>395</v>
      </c>
      <c r="D14" s="84">
        <v>0.52083333333333337</v>
      </c>
      <c r="E14" s="85" t="s">
        <v>396</v>
      </c>
      <c r="F14" s="84"/>
      <c r="G14" s="85"/>
      <c r="H14" s="358"/>
    </row>
    <row r="15" spans="1:8" x14ac:dyDescent="0.2">
      <c r="A15" s="358"/>
      <c r="B15" s="88" t="s">
        <v>149</v>
      </c>
      <c r="C15" s="80" t="s">
        <v>387</v>
      </c>
      <c r="D15" s="79" t="s">
        <v>149</v>
      </c>
      <c r="E15" s="80" t="s">
        <v>389</v>
      </c>
      <c r="F15" s="79" t="s">
        <v>380</v>
      </c>
      <c r="G15" s="80" t="s">
        <v>391</v>
      </c>
      <c r="H15" s="358"/>
    </row>
    <row r="16" spans="1:8" x14ac:dyDescent="0.2">
      <c r="A16" s="358"/>
      <c r="B16" s="357">
        <v>0.64583333333333337</v>
      </c>
      <c r="C16" s="85" t="s">
        <v>398</v>
      </c>
      <c r="D16" s="357">
        <v>0.64583333333333337</v>
      </c>
      <c r="E16" s="85" t="s">
        <v>398</v>
      </c>
      <c r="F16" s="357">
        <v>0.60416666666666663</v>
      </c>
      <c r="G16" s="85" t="s">
        <v>399</v>
      </c>
      <c r="H16" s="358"/>
    </row>
    <row r="17" spans="1:8" x14ac:dyDescent="0.2">
      <c r="A17" s="358"/>
      <c r="B17" s="79" t="s">
        <v>393</v>
      </c>
      <c r="C17" s="80" t="s">
        <v>392</v>
      </c>
      <c r="D17" s="79" t="s">
        <v>393</v>
      </c>
      <c r="E17" s="80" t="s">
        <v>392</v>
      </c>
      <c r="F17" s="79">
        <v>0.64583333333333337</v>
      </c>
      <c r="G17" s="80" t="s">
        <v>159</v>
      </c>
      <c r="H17" s="358"/>
    </row>
    <row r="18" spans="1:8" x14ac:dyDescent="0.2">
      <c r="A18" s="358"/>
      <c r="B18" s="84" t="s">
        <v>375</v>
      </c>
      <c r="C18" s="85" t="s">
        <v>384</v>
      </c>
      <c r="D18" s="84" t="s">
        <v>375</v>
      </c>
      <c r="E18" s="85" t="s">
        <v>379</v>
      </c>
      <c r="F18" s="84"/>
      <c r="G18" s="85"/>
      <c r="H18" s="358"/>
    </row>
    <row r="19" spans="1:8" x14ac:dyDescent="0.2">
      <c r="A19" s="358"/>
      <c r="B19" s="79">
        <v>0.79166666666666663</v>
      </c>
      <c r="C19" s="80" t="s">
        <v>156</v>
      </c>
      <c r="D19" s="79">
        <v>0.79166666666666663</v>
      </c>
      <c r="E19" s="80" t="s">
        <v>156</v>
      </c>
      <c r="F19" s="79"/>
      <c r="G19" s="80"/>
      <c r="H19" s="358"/>
    </row>
    <row r="20" spans="1:8" x14ac:dyDescent="0.2">
      <c r="A20" s="358"/>
      <c r="B20" s="84">
        <v>0.83333333333333337</v>
      </c>
      <c r="C20" s="85" t="s">
        <v>383</v>
      </c>
      <c r="D20" s="84">
        <v>0.83333333333333337</v>
      </c>
      <c r="E20" s="85" t="s">
        <v>157</v>
      </c>
      <c r="F20" s="84" t="s">
        <v>247</v>
      </c>
      <c r="G20" s="85"/>
      <c r="H20" s="358"/>
    </row>
    <row r="21" spans="1:8" x14ac:dyDescent="0.2">
      <c r="A21" s="358"/>
      <c r="B21" s="79">
        <v>0.85416666666666663</v>
      </c>
      <c r="C21" s="80" t="s">
        <v>385</v>
      </c>
      <c r="D21" s="79">
        <v>0.85416666666666663</v>
      </c>
      <c r="E21" s="80" t="s">
        <v>385</v>
      </c>
      <c r="F21" s="79"/>
      <c r="G21" s="80"/>
      <c r="H21" s="358"/>
    </row>
    <row r="22" spans="1:8" ht="16" thickBot="1" x14ac:dyDescent="0.25">
      <c r="A22" s="358"/>
      <c r="B22" s="99">
        <v>0.89583333333333337</v>
      </c>
      <c r="C22" s="100" t="s">
        <v>158</v>
      </c>
      <c r="D22" s="99">
        <v>0.89583333333333337</v>
      </c>
      <c r="E22" s="100" t="s">
        <v>158</v>
      </c>
      <c r="F22" s="99" t="s">
        <v>247</v>
      </c>
      <c r="G22" s="100" t="s">
        <v>247</v>
      </c>
      <c r="H22" s="358"/>
    </row>
    <row r="23" spans="1:8" x14ac:dyDescent="0.2">
      <c r="A23" s="358"/>
      <c r="B23" s="358"/>
      <c r="C23" s="358"/>
      <c r="D23" s="358"/>
      <c r="E23" s="358"/>
      <c r="F23" s="358"/>
      <c r="G23" s="358"/>
      <c r="H23" s="358"/>
    </row>
  </sheetData>
  <mergeCells count="4">
    <mergeCell ref="A2:H4"/>
    <mergeCell ref="B6:C6"/>
    <mergeCell ref="D6:E6"/>
    <mergeCell ref="F6:G6"/>
  </mergeCells>
  <pageMargins left="0.7" right="0.7" top="0.78740157499999996" bottom="0.78740157499999996" header="0.3" footer="0.3"/>
  <pageSetup paperSize="9" scale="8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87"/>
  <sheetViews>
    <sheetView workbookViewId="0"/>
  </sheetViews>
  <sheetFormatPr baseColWidth="10" defaultRowHeight="15" x14ac:dyDescent="0.2"/>
  <cols>
    <col min="3" max="3" width="18.33203125" bestFit="1" customWidth="1"/>
    <col min="4" max="4" width="4.6640625" bestFit="1" customWidth="1"/>
    <col min="5" max="5" width="9.33203125" style="72" bestFit="1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3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30.62</v>
      </c>
    </row>
    <row r="3" spans="1:6" x14ac:dyDescent="0.2">
      <c r="A3">
        <v>30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</v>
      </c>
      <c r="F3" s="72">
        <f>E3-$E$2</f>
        <v>0.37999999999999901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31.12</v>
      </c>
      <c r="F4" s="72">
        <f t="shared" ref="F4:F67" si="0">E4-$E$2</f>
        <v>0.5</v>
      </c>
    </row>
    <row r="5" spans="1:6" x14ac:dyDescent="0.2">
      <c r="A5">
        <v>47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31.17</v>
      </c>
      <c r="F5" s="72">
        <f t="shared" si="0"/>
        <v>0.55000000000000071</v>
      </c>
    </row>
    <row r="6" spans="1:6" x14ac:dyDescent="0.2">
      <c r="A6">
        <v>49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31.49</v>
      </c>
      <c r="F6" s="72">
        <f t="shared" si="0"/>
        <v>0.86999999999999744</v>
      </c>
    </row>
    <row r="7" spans="1:6" x14ac:dyDescent="0.2">
      <c r="A7">
        <v>35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31.6</v>
      </c>
      <c r="F7" s="72">
        <f t="shared" si="0"/>
        <v>0.98000000000000043</v>
      </c>
    </row>
    <row r="8" spans="1:6" x14ac:dyDescent="0.2">
      <c r="A8">
        <v>62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31.85</v>
      </c>
      <c r="F8" s="72">
        <f t="shared" si="0"/>
        <v>1.2300000000000004</v>
      </c>
    </row>
    <row r="9" spans="1:6" x14ac:dyDescent="0.2">
      <c r="A9">
        <v>15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31.9</v>
      </c>
      <c r="F9" s="72">
        <f t="shared" si="0"/>
        <v>1.2799999999999976</v>
      </c>
    </row>
    <row r="10" spans="1:6" x14ac:dyDescent="0.2">
      <c r="A10">
        <v>71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31.99</v>
      </c>
      <c r="F10" s="72">
        <f t="shared" si="0"/>
        <v>1.3699999999999974</v>
      </c>
    </row>
    <row r="11" spans="1:6" x14ac:dyDescent="0.2">
      <c r="A11">
        <v>31</v>
      </c>
      <c r="B11">
        <v>6</v>
      </c>
      <c r="C11" t="str">
        <f>VLOOKUP(B11,'Startnummern Regio'!A:C,2,0)</f>
        <v>Anna Seger</v>
      </c>
      <c r="D11">
        <f>VLOOKUP(B11,'Startnummern Regio'!A:C,3,0)</f>
        <v>2003</v>
      </c>
      <c r="E11" s="72">
        <v>32.19</v>
      </c>
      <c r="F11" s="72">
        <f t="shared" si="0"/>
        <v>1.5699999999999967</v>
      </c>
    </row>
    <row r="12" spans="1:6" x14ac:dyDescent="0.2">
      <c r="A12">
        <v>48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32.26</v>
      </c>
      <c r="F12" s="72">
        <f t="shared" si="0"/>
        <v>1.639999999999997</v>
      </c>
    </row>
    <row r="13" spans="1:6" x14ac:dyDescent="0.2">
      <c r="A13">
        <v>16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32.28</v>
      </c>
      <c r="F13" s="72">
        <f t="shared" si="0"/>
        <v>1.6600000000000001</v>
      </c>
    </row>
    <row r="14" spans="1:6" x14ac:dyDescent="0.2">
      <c r="A14">
        <v>64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32.380000000000003</v>
      </c>
      <c r="F14" s="72">
        <f t="shared" si="0"/>
        <v>1.7600000000000016</v>
      </c>
    </row>
    <row r="15" spans="1:6" x14ac:dyDescent="0.2">
      <c r="A15">
        <v>14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32.49</v>
      </c>
      <c r="F15" s="72">
        <f t="shared" si="0"/>
        <v>1.870000000000001</v>
      </c>
    </row>
    <row r="16" spans="1:6" x14ac:dyDescent="0.2">
      <c r="A16">
        <v>32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32.549999999999997</v>
      </c>
      <c r="F16" s="72">
        <f t="shared" si="0"/>
        <v>1.9299999999999962</v>
      </c>
    </row>
    <row r="17" spans="1:6" x14ac:dyDescent="0.2">
      <c r="A17">
        <v>1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32.57</v>
      </c>
      <c r="F17" s="72">
        <f t="shared" si="0"/>
        <v>1.9499999999999993</v>
      </c>
    </row>
    <row r="18" spans="1:6" x14ac:dyDescent="0.2">
      <c r="A18">
        <v>2</v>
      </c>
      <c r="B18">
        <v>6</v>
      </c>
      <c r="C18" t="str">
        <f>VLOOKUP(B18,'Startnummern Regio'!A:C,2,0)</f>
        <v>Anna Seger</v>
      </c>
      <c r="D18">
        <f>VLOOKUP(B18,'Startnummern Regio'!A:C,3,0)</f>
        <v>2003</v>
      </c>
      <c r="E18" s="72">
        <v>32.659999999999997</v>
      </c>
      <c r="F18" s="72">
        <f t="shared" si="0"/>
        <v>2.0399999999999956</v>
      </c>
    </row>
    <row r="19" spans="1:6" x14ac:dyDescent="0.2">
      <c r="A19">
        <v>52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 s="72">
        <v>32.700000000000003</v>
      </c>
      <c r="F19" s="72">
        <f t="shared" si="0"/>
        <v>2.0800000000000018</v>
      </c>
    </row>
    <row r="20" spans="1:6" x14ac:dyDescent="0.2">
      <c r="A20">
        <v>33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32.840000000000003</v>
      </c>
      <c r="F20" s="72">
        <f t="shared" si="0"/>
        <v>2.2200000000000024</v>
      </c>
    </row>
    <row r="21" spans="1:6" x14ac:dyDescent="0.2">
      <c r="A21">
        <v>80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32.909999999999997</v>
      </c>
      <c r="F21" s="72">
        <f t="shared" si="0"/>
        <v>2.2899999999999956</v>
      </c>
    </row>
    <row r="22" spans="1:6" x14ac:dyDescent="0.2">
      <c r="A22">
        <v>63</v>
      </c>
      <c r="B22">
        <v>6</v>
      </c>
      <c r="C22" t="str">
        <f>VLOOKUP(B22,'Startnummern Regio'!A:C,2,0)</f>
        <v>Anna Seger</v>
      </c>
      <c r="D22">
        <f>VLOOKUP(B22,'Startnummern Regio'!A:C,3,0)</f>
        <v>2003</v>
      </c>
      <c r="E22" s="72">
        <v>33.17</v>
      </c>
      <c r="F22" s="72">
        <f t="shared" si="0"/>
        <v>2.5500000000000007</v>
      </c>
    </row>
    <row r="23" spans="1:6" x14ac:dyDescent="0.2">
      <c r="A23">
        <v>46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33.26</v>
      </c>
      <c r="F23" s="72">
        <f t="shared" si="0"/>
        <v>2.639999999999997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33.39</v>
      </c>
      <c r="F24" s="72">
        <f t="shared" si="0"/>
        <v>2.7699999999999996</v>
      </c>
    </row>
    <row r="25" spans="1:6" x14ac:dyDescent="0.2">
      <c r="A25">
        <v>19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33.409999999999997</v>
      </c>
      <c r="F25" s="72">
        <f t="shared" si="0"/>
        <v>2.7899999999999956</v>
      </c>
    </row>
    <row r="26" spans="1:6" x14ac:dyDescent="0.2">
      <c r="A26">
        <v>9</v>
      </c>
      <c r="B26">
        <v>3</v>
      </c>
      <c r="C26" t="str">
        <f>VLOOKUP(B26,'Startnummern Regio'!A:C,2,0)</f>
        <v>Dennis Möllinger</v>
      </c>
      <c r="D26">
        <f>VLOOKUP(B26,'Startnummern Regio'!A:C,3,0)</f>
        <v>2003</v>
      </c>
      <c r="E26" s="72">
        <v>33.44</v>
      </c>
      <c r="F26" s="72">
        <f t="shared" si="0"/>
        <v>2.8199999999999967</v>
      </c>
    </row>
    <row r="27" spans="1:6" x14ac:dyDescent="0.2">
      <c r="A27">
        <v>7</v>
      </c>
      <c r="B27">
        <v>15</v>
      </c>
      <c r="C27" t="str">
        <f>VLOOKUP(B27,'Startnummern Regio'!A:C,2,0)</f>
        <v>Leon Thoma</v>
      </c>
      <c r="D27">
        <f>VLOOKUP(B27,'Startnummern Regio'!A:C,3,0)</f>
        <v>2004</v>
      </c>
      <c r="E27" s="72">
        <v>33.58</v>
      </c>
      <c r="F27" s="72">
        <f t="shared" si="0"/>
        <v>2.9599999999999973</v>
      </c>
    </row>
    <row r="28" spans="1:6" x14ac:dyDescent="0.2">
      <c r="A28">
        <v>79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33.6</v>
      </c>
      <c r="F28" s="72">
        <f t="shared" si="0"/>
        <v>2.9800000000000004</v>
      </c>
    </row>
    <row r="29" spans="1:6" x14ac:dyDescent="0.2">
      <c r="A29">
        <v>73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33.64</v>
      </c>
      <c r="F29" s="72">
        <f t="shared" si="0"/>
        <v>3.0199999999999996</v>
      </c>
    </row>
    <row r="30" spans="1:6" x14ac:dyDescent="0.2">
      <c r="A30">
        <v>54</v>
      </c>
      <c r="B30">
        <v>15</v>
      </c>
      <c r="C30" t="str">
        <f>VLOOKUP(B30,'Startnummern Regio'!A:C,2,0)</f>
        <v>Leon Thoma</v>
      </c>
      <c r="D30">
        <f>VLOOKUP(B30,'Startnummern Regio'!A:C,3,0)</f>
        <v>2004</v>
      </c>
      <c r="E30" s="72">
        <v>33.67</v>
      </c>
      <c r="F30" s="72">
        <f t="shared" si="0"/>
        <v>3.0500000000000007</v>
      </c>
    </row>
    <row r="31" spans="1:6" x14ac:dyDescent="0.2">
      <c r="A31">
        <v>34</v>
      </c>
      <c r="B31">
        <v>7</v>
      </c>
      <c r="C31" t="str">
        <f>VLOOKUP(B31,'Startnummern Regio'!A:C,2,0)</f>
        <v>Luisa Seifritz</v>
      </c>
      <c r="D31">
        <f>VLOOKUP(B31,'Startnummern Regio'!A:C,3,0)</f>
        <v>2002</v>
      </c>
      <c r="E31" s="72">
        <v>33.72</v>
      </c>
      <c r="F31" s="72">
        <f t="shared" si="0"/>
        <v>3.0999999999999979</v>
      </c>
    </row>
    <row r="32" spans="1:6" x14ac:dyDescent="0.2">
      <c r="A32">
        <v>72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33.74</v>
      </c>
      <c r="F32" s="72">
        <f t="shared" si="0"/>
        <v>3.120000000000001</v>
      </c>
    </row>
    <row r="33" spans="1:6" x14ac:dyDescent="0.2">
      <c r="A33">
        <v>41</v>
      </c>
      <c r="B33">
        <v>15</v>
      </c>
      <c r="C33" t="str">
        <f>VLOOKUP(B33,'Startnummern Regio'!A:C,2,0)</f>
        <v>Leon Thoma</v>
      </c>
      <c r="D33">
        <f>VLOOKUP(B33,'Startnummern Regio'!A:C,3,0)</f>
        <v>2004</v>
      </c>
      <c r="E33" s="72">
        <v>33.78</v>
      </c>
      <c r="F33" s="72">
        <f t="shared" si="0"/>
        <v>3.16</v>
      </c>
    </row>
    <row r="34" spans="1:6" x14ac:dyDescent="0.2">
      <c r="A34">
        <v>42</v>
      </c>
      <c r="B34">
        <v>3</v>
      </c>
      <c r="C34" t="str">
        <f>VLOOKUP(B34,'Startnummern Regio'!A:C,2,0)</f>
        <v>Dennis Möllinger</v>
      </c>
      <c r="D34">
        <f>VLOOKUP(B34,'Startnummern Regio'!A:C,3,0)</f>
        <v>2003</v>
      </c>
      <c r="E34" s="72">
        <v>33.82</v>
      </c>
      <c r="F34" s="72">
        <f t="shared" si="0"/>
        <v>3.1999999999999993</v>
      </c>
    </row>
    <row r="35" spans="1:6" x14ac:dyDescent="0.2">
      <c r="A35">
        <v>18</v>
      </c>
      <c r="B35">
        <v>7</v>
      </c>
      <c r="C35" t="str">
        <f>VLOOKUP(B35,'Startnummern Regio'!A:C,2,0)</f>
        <v>Luisa Seifritz</v>
      </c>
      <c r="D35">
        <f>VLOOKUP(B35,'Startnummern Regio'!A:C,3,0)</f>
        <v>2002</v>
      </c>
      <c r="E35" s="72">
        <v>33.86</v>
      </c>
      <c r="F35" s="72">
        <f t="shared" si="0"/>
        <v>3.2399999999999984</v>
      </c>
    </row>
    <row r="36" spans="1:6" x14ac:dyDescent="0.2">
      <c r="A36">
        <v>25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33.89</v>
      </c>
      <c r="F36" s="72">
        <f t="shared" si="0"/>
        <v>3.2699999999999996</v>
      </c>
    </row>
    <row r="37" spans="1:6" x14ac:dyDescent="0.2">
      <c r="A37">
        <v>50</v>
      </c>
      <c r="B37">
        <v>7</v>
      </c>
      <c r="C37" t="str">
        <f>VLOOKUP(B37,'Startnummern Regio'!A:C,2,0)</f>
        <v>Luisa Seifritz</v>
      </c>
      <c r="D37">
        <f>VLOOKUP(B37,'Startnummern Regio'!A:C,3,0)</f>
        <v>2002</v>
      </c>
      <c r="E37" s="72">
        <v>33.99</v>
      </c>
      <c r="F37" s="72">
        <f t="shared" si="0"/>
        <v>3.370000000000001</v>
      </c>
    </row>
    <row r="38" spans="1:6" x14ac:dyDescent="0.2">
      <c r="A38">
        <v>21</v>
      </c>
      <c r="B38">
        <v>11</v>
      </c>
      <c r="C38" t="str">
        <f>VLOOKUP(B38,'Startnummern Regio'!A:C,2,0)</f>
        <v>Finja Mangler</v>
      </c>
      <c r="D38">
        <f>VLOOKUP(B38,'Startnummern Regio'!A:C,3,0)</f>
        <v>2006</v>
      </c>
      <c r="E38" s="72">
        <v>34</v>
      </c>
      <c r="F38" s="72">
        <f t="shared" si="0"/>
        <v>3.379999999999999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34.17</v>
      </c>
      <c r="F39" s="72">
        <f t="shared" si="0"/>
        <v>3.5500000000000007</v>
      </c>
    </row>
    <row r="40" spans="1:6" x14ac:dyDescent="0.2">
      <c r="A40">
        <v>22</v>
      </c>
      <c r="B40">
        <v>13</v>
      </c>
      <c r="C40" t="str">
        <f>VLOOKUP(B40,'Startnummern Regio'!A:C,2,0)</f>
        <v>Ann-Katrin Schwietale</v>
      </c>
      <c r="D40">
        <f>VLOOKUP(B40,'Startnummern Regio'!A:C,3,0)</f>
        <v>2003</v>
      </c>
      <c r="E40" s="72">
        <v>34.17</v>
      </c>
      <c r="F40" s="72">
        <f t="shared" si="0"/>
        <v>3.5500000000000007</v>
      </c>
    </row>
    <row r="41" spans="1:6" x14ac:dyDescent="0.2">
      <c r="A41">
        <v>4</v>
      </c>
      <c r="B41">
        <v>11</v>
      </c>
      <c r="C41" t="str">
        <f>VLOOKUP(B41,'Startnummern Regio'!A:C,2,0)</f>
        <v>Finja Mangler</v>
      </c>
      <c r="D41">
        <f>VLOOKUP(B41,'Startnummern Regio'!A:C,3,0)</f>
        <v>2006</v>
      </c>
      <c r="E41" s="72">
        <v>34.21</v>
      </c>
      <c r="F41" s="72">
        <f t="shared" si="0"/>
        <v>3.59</v>
      </c>
    </row>
    <row r="42" spans="1:6" x14ac:dyDescent="0.2">
      <c r="A42">
        <v>56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34.32</v>
      </c>
      <c r="F42" s="72">
        <f t="shared" si="0"/>
        <v>3.6999999999999993</v>
      </c>
    </row>
    <row r="43" spans="1:6" x14ac:dyDescent="0.2">
      <c r="A43">
        <v>38</v>
      </c>
      <c r="B43">
        <v>11</v>
      </c>
      <c r="C43" t="str">
        <f>VLOOKUP(B43,'Startnummern Regio'!A:C,2,0)</f>
        <v>Finja Mangler</v>
      </c>
      <c r="D43">
        <f>VLOOKUP(B43,'Startnummern Regio'!A:C,3,0)</f>
        <v>2006</v>
      </c>
      <c r="E43" s="72">
        <v>34.33</v>
      </c>
      <c r="F43" s="72">
        <f t="shared" si="0"/>
        <v>3.7099999999999973</v>
      </c>
    </row>
    <row r="44" spans="1:6" x14ac:dyDescent="0.2">
      <c r="A44">
        <v>20</v>
      </c>
      <c r="B44">
        <v>16</v>
      </c>
      <c r="C44" t="str">
        <f>VLOOKUP(B44,'Startnummern Regio'!A:C,2,0)</f>
        <v>Sophia Stahl</v>
      </c>
      <c r="D44">
        <f>VLOOKUP(B44,'Startnummern Regio'!A:C,3,0)</f>
        <v>2005</v>
      </c>
      <c r="E44" s="72">
        <v>34.4</v>
      </c>
      <c r="F44" s="72">
        <f t="shared" si="0"/>
        <v>3.7799999999999976</v>
      </c>
    </row>
    <row r="45" spans="1:6" x14ac:dyDescent="0.2">
      <c r="A45">
        <v>24</v>
      </c>
      <c r="B45">
        <v>2</v>
      </c>
      <c r="C45" t="str">
        <f>VLOOKUP(B45,'Startnummern Regio'!A:C,2,0)</f>
        <v>Robin Holz</v>
      </c>
      <c r="D45">
        <f>VLOOKUP(B45,'Startnummern Regio'!A:C,3,0)</f>
        <v>2005</v>
      </c>
      <c r="E45" s="72">
        <v>34.46</v>
      </c>
      <c r="F45" s="72">
        <f t="shared" si="0"/>
        <v>3.84</v>
      </c>
    </row>
    <row r="46" spans="1:6" x14ac:dyDescent="0.2">
      <c r="A46">
        <v>37</v>
      </c>
      <c r="B46">
        <v>16</v>
      </c>
      <c r="C46" t="str">
        <f>VLOOKUP(B46,'Startnummern Regio'!A:C,2,0)</f>
        <v>Sophia Stahl</v>
      </c>
      <c r="D46">
        <f>VLOOKUP(B46,'Startnummern Regio'!A:C,3,0)</f>
        <v>2005</v>
      </c>
      <c r="E46" s="72">
        <v>34.520000000000003</v>
      </c>
      <c r="F46" s="72">
        <f t="shared" si="0"/>
        <v>3.9000000000000021</v>
      </c>
    </row>
    <row r="47" spans="1:6" x14ac:dyDescent="0.2">
      <c r="A47">
        <v>55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34.54</v>
      </c>
      <c r="F47" s="72">
        <f t="shared" si="0"/>
        <v>3.9199999999999982</v>
      </c>
    </row>
    <row r="48" spans="1:6" x14ac:dyDescent="0.2">
      <c r="A48">
        <v>39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34.58</v>
      </c>
      <c r="F48" s="72">
        <f t="shared" si="0"/>
        <v>3.9599999999999973</v>
      </c>
    </row>
    <row r="49" spans="1:6" x14ac:dyDescent="0.2">
      <c r="A49">
        <v>5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34.61</v>
      </c>
      <c r="F49" s="72">
        <f t="shared" si="0"/>
        <v>3.9899999999999984</v>
      </c>
    </row>
    <row r="50" spans="1:6" x14ac:dyDescent="0.2">
      <c r="A50">
        <v>75</v>
      </c>
      <c r="B50">
        <v>3</v>
      </c>
      <c r="C50" t="str">
        <f>VLOOKUP(B50,'Startnummern Regio'!A:C,2,0)</f>
        <v>Dennis Möllinger</v>
      </c>
      <c r="D50">
        <f>VLOOKUP(B50,'Startnummern Regio'!A:C,3,0)</f>
        <v>2003</v>
      </c>
      <c r="E50" s="72">
        <v>34.67</v>
      </c>
      <c r="F50" s="72">
        <f t="shared" si="0"/>
        <v>4.0500000000000007</v>
      </c>
    </row>
    <row r="51" spans="1:6" x14ac:dyDescent="0.2">
      <c r="A51">
        <v>43</v>
      </c>
      <c r="B51">
        <v>26</v>
      </c>
      <c r="C51" t="str">
        <f>VLOOKUP(B51,'Startnummern Regio'!A:C,2,0)</f>
        <v>Romi Herrmann</v>
      </c>
      <c r="D51">
        <f>VLOOKUP(B51,'Startnummern Regio'!A:C,3,0)</f>
        <v>2006</v>
      </c>
      <c r="E51" s="72">
        <v>34.950000000000003</v>
      </c>
      <c r="F51" s="72">
        <f t="shared" si="0"/>
        <v>4.3300000000000018</v>
      </c>
    </row>
    <row r="52" spans="1:6" x14ac:dyDescent="0.2">
      <c r="A52">
        <v>29</v>
      </c>
      <c r="B52">
        <v>26</v>
      </c>
      <c r="C52" t="str">
        <f>VLOOKUP(B52,'Startnummern Regio'!A:C,2,0)</f>
        <v>Romi Herrmann</v>
      </c>
      <c r="D52">
        <f>VLOOKUP(B52,'Startnummern Regio'!A:C,3,0)</f>
        <v>2006</v>
      </c>
      <c r="E52" s="72">
        <v>34.99</v>
      </c>
      <c r="F52" s="72">
        <f t="shared" si="0"/>
        <v>4.370000000000001</v>
      </c>
    </row>
    <row r="53" spans="1:6" x14ac:dyDescent="0.2">
      <c r="A53">
        <v>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35.090000000000003</v>
      </c>
      <c r="F53" s="72">
        <f t="shared" si="0"/>
        <v>4.4700000000000024</v>
      </c>
    </row>
    <row r="54" spans="1:6" x14ac:dyDescent="0.2">
      <c r="A54">
        <v>10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35.1</v>
      </c>
      <c r="F54" s="72">
        <f t="shared" si="0"/>
        <v>4.4800000000000004</v>
      </c>
    </row>
    <row r="55" spans="1:6" x14ac:dyDescent="0.2">
      <c r="A55">
        <v>78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35.22</v>
      </c>
      <c r="F55" s="72">
        <f t="shared" si="0"/>
        <v>4.5999999999999979</v>
      </c>
    </row>
    <row r="56" spans="1:6" x14ac:dyDescent="0.2">
      <c r="A56">
        <v>36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35.270000000000003</v>
      </c>
      <c r="F56" s="72">
        <f t="shared" si="0"/>
        <v>4.6500000000000021</v>
      </c>
    </row>
    <row r="57" spans="1:6" x14ac:dyDescent="0.2">
      <c r="A57">
        <v>13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 s="72">
        <v>35.270000000000003</v>
      </c>
      <c r="F57" s="72">
        <f t="shared" si="0"/>
        <v>4.6500000000000021</v>
      </c>
    </row>
    <row r="58" spans="1:6" x14ac:dyDescent="0.2">
      <c r="A58">
        <v>58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35.4</v>
      </c>
      <c r="F58" s="72">
        <f t="shared" si="0"/>
        <v>4.7799999999999976</v>
      </c>
    </row>
    <row r="59" spans="1:6" x14ac:dyDescent="0.2">
      <c r="A59">
        <v>59</v>
      </c>
      <c r="B59">
        <v>26</v>
      </c>
      <c r="C59" t="str">
        <f>VLOOKUP(B59,'Startnummern Regio'!A:C,2,0)</f>
        <v>Romi Herrmann</v>
      </c>
      <c r="D59">
        <f>VLOOKUP(B59,'Startnummern Regio'!A:C,3,0)</f>
        <v>2006</v>
      </c>
      <c r="E59" s="72">
        <v>35.44</v>
      </c>
      <c r="F59" s="72">
        <f t="shared" si="0"/>
        <v>4.8199999999999967</v>
      </c>
    </row>
    <row r="60" spans="1:6" x14ac:dyDescent="0.2">
      <c r="A60">
        <v>77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35.76</v>
      </c>
      <c r="F60" s="72">
        <f t="shared" si="0"/>
        <v>5.139999999999997</v>
      </c>
    </row>
    <row r="61" spans="1:6" x14ac:dyDescent="0.2">
      <c r="A61">
        <v>68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35.78</v>
      </c>
      <c r="F61" s="72">
        <f t="shared" si="0"/>
        <v>5.16</v>
      </c>
    </row>
    <row r="62" spans="1:6" x14ac:dyDescent="0.2">
      <c r="A62">
        <v>70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35.880000000000003</v>
      </c>
      <c r="F62" s="72">
        <f t="shared" si="0"/>
        <v>5.2600000000000016</v>
      </c>
    </row>
    <row r="63" spans="1:6" x14ac:dyDescent="0.2">
      <c r="A63">
        <v>69</v>
      </c>
      <c r="B63">
        <v>16</v>
      </c>
      <c r="C63" t="str">
        <f>VLOOKUP(B63,'Startnummern Regio'!A:C,2,0)</f>
        <v>Sophia Stahl</v>
      </c>
      <c r="D63">
        <f>VLOOKUP(B63,'Startnummern Regio'!A:C,3,0)</f>
        <v>2005</v>
      </c>
      <c r="E63" s="72">
        <v>35.99</v>
      </c>
      <c r="F63" s="72">
        <f t="shared" si="0"/>
        <v>5.370000000000001</v>
      </c>
    </row>
    <row r="64" spans="1:6" x14ac:dyDescent="0.2">
      <c r="A64">
        <v>85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36.07</v>
      </c>
      <c r="F64" s="72">
        <f t="shared" si="0"/>
        <v>5.4499999999999993</v>
      </c>
    </row>
    <row r="65" spans="1:6" x14ac:dyDescent="0.2">
      <c r="A65">
        <v>44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 s="72">
        <v>36.159999999999997</v>
      </c>
      <c r="F65" s="72">
        <f t="shared" si="0"/>
        <v>5.5399999999999956</v>
      </c>
    </row>
    <row r="66" spans="1:6" x14ac:dyDescent="0.2">
      <c r="A66">
        <v>65</v>
      </c>
      <c r="B66">
        <v>26</v>
      </c>
      <c r="C66" t="str">
        <f>VLOOKUP(B66,'Startnummern Regio'!A:C,2,0)</f>
        <v>Romi Herrmann</v>
      </c>
      <c r="D66">
        <f>VLOOKUP(B66,'Startnummern Regio'!A:C,3,0)</f>
        <v>2006</v>
      </c>
      <c r="E66" s="72">
        <v>36.29</v>
      </c>
      <c r="F66" s="72">
        <f t="shared" si="0"/>
        <v>5.6699999999999982</v>
      </c>
    </row>
    <row r="67" spans="1:6" x14ac:dyDescent="0.2">
      <c r="A67">
        <v>61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 s="72">
        <v>36.36</v>
      </c>
      <c r="F67" s="72">
        <f t="shared" si="0"/>
        <v>5.7399999999999984</v>
      </c>
    </row>
    <row r="68" spans="1:6" x14ac:dyDescent="0.2">
      <c r="A68">
        <v>27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2">
        <v>36.53</v>
      </c>
      <c r="F68" s="72">
        <f t="shared" ref="F68:F87" si="1">E68-$E$2</f>
        <v>5.91</v>
      </c>
    </row>
    <row r="69" spans="1:6" x14ac:dyDescent="0.2">
      <c r="A69">
        <v>60</v>
      </c>
      <c r="B69">
        <v>25</v>
      </c>
      <c r="C69" t="str">
        <f>VLOOKUP(B69,'Startnummern Regio'!A:C,2,0)</f>
        <v>Lina Herrmann</v>
      </c>
      <c r="D69">
        <f>VLOOKUP(B69,'Startnummern Regio'!A:C,3,0)</f>
        <v>2005</v>
      </c>
      <c r="E69" s="72">
        <v>36.54</v>
      </c>
      <c r="F69" s="72">
        <f t="shared" si="1"/>
        <v>5.9199999999999982</v>
      </c>
    </row>
    <row r="70" spans="1:6" x14ac:dyDescent="0.2">
      <c r="A70" s="73">
        <v>86</v>
      </c>
      <c r="B70" s="73">
        <v>16</v>
      </c>
      <c r="C70" s="73" t="str">
        <f>VLOOKUP(B70,'Startnummern Regio'!A:C,2,0)</f>
        <v>Sophia Stahl</v>
      </c>
      <c r="D70" s="73">
        <f>VLOOKUP(B70,'Startnummern Regio'!A:C,3,0)</f>
        <v>2005</v>
      </c>
      <c r="E70" s="74">
        <v>36.56</v>
      </c>
      <c r="F70" s="72">
        <f t="shared" si="1"/>
        <v>5.9400000000000013</v>
      </c>
    </row>
    <row r="71" spans="1:6" x14ac:dyDescent="0.2">
      <c r="A71">
        <v>53</v>
      </c>
      <c r="B71">
        <v>17</v>
      </c>
      <c r="C71" t="str">
        <f>VLOOKUP(B71,'Startnummern Regio'!A:C,2,0)</f>
        <v>Noah Mecklenburg</v>
      </c>
      <c r="D71">
        <f>VLOOKUP(B71,'Startnummern Regio'!A:C,3,0)</f>
        <v>2004</v>
      </c>
      <c r="E71" s="72">
        <v>36.56</v>
      </c>
      <c r="F71" s="72">
        <f t="shared" si="1"/>
        <v>5.9400000000000013</v>
      </c>
    </row>
    <row r="72" spans="1:6" x14ac:dyDescent="0.2">
      <c r="A72">
        <v>84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36.71</v>
      </c>
      <c r="F72" s="72">
        <f t="shared" si="1"/>
        <v>6.09</v>
      </c>
    </row>
    <row r="73" spans="1:6" x14ac:dyDescent="0.2">
      <c r="A73">
        <v>12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36.74</v>
      </c>
      <c r="F73" s="72">
        <f t="shared" si="1"/>
        <v>6.120000000000001</v>
      </c>
    </row>
    <row r="74" spans="1:6" x14ac:dyDescent="0.2">
      <c r="A74">
        <v>40</v>
      </c>
      <c r="B74">
        <v>17</v>
      </c>
      <c r="C74" t="str">
        <f>VLOOKUP(B74,'Startnummern Regio'!A:C,2,0)</f>
        <v>Noah Mecklenburg</v>
      </c>
      <c r="D74">
        <f>VLOOKUP(B74,'Startnummern Regio'!A:C,3,0)</f>
        <v>2004</v>
      </c>
      <c r="E74" s="72">
        <v>36.92</v>
      </c>
      <c r="F74" s="72">
        <f t="shared" si="1"/>
        <v>6.3000000000000007</v>
      </c>
    </row>
    <row r="75" spans="1:6" x14ac:dyDescent="0.2">
      <c r="A75">
        <v>28</v>
      </c>
      <c r="B75">
        <v>25</v>
      </c>
      <c r="C75" t="str">
        <f>VLOOKUP(B75,'Startnummern Regio'!A:C,2,0)</f>
        <v>Lina Herrmann</v>
      </c>
      <c r="D75">
        <f>VLOOKUP(B75,'Startnummern Regio'!A:C,3,0)</f>
        <v>2005</v>
      </c>
      <c r="E75" s="72">
        <v>36.950000000000003</v>
      </c>
      <c r="F75" s="72">
        <f t="shared" si="1"/>
        <v>6.3300000000000018</v>
      </c>
    </row>
    <row r="76" spans="1:6" x14ac:dyDescent="0.2">
      <c r="A76">
        <v>23</v>
      </c>
      <c r="B76">
        <v>17</v>
      </c>
      <c r="C76" t="str">
        <f>VLOOKUP(B76,'Startnummern Regio'!A:C,2,0)</f>
        <v>Noah Mecklenburg</v>
      </c>
      <c r="D76">
        <f>VLOOKUP(B76,'Startnummern Regio'!A:C,3,0)</f>
        <v>2004</v>
      </c>
      <c r="E76" s="72">
        <v>37.119999999999997</v>
      </c>
      <c r="F76" s="72">
        <f t="shared" si="1"/>
        <v>6.4999999999999964</v>
      </c>
    </row>
    <row r="77" spans="1:6" x14ac:dyDescent="0.2">
      <c r="A77">
        <v>67</v>
      </c>
      <c r="B77">
        <v>25</v>
      </c>
      <c r="C77" t="str">
        <f>VLOOKUP(B77,'Startnummern Regio'!A:C,2,0)</f>
        <v>Lina Herrmann</v>
      </c>
      <c r="D77">
        <f>VLOOKUP(B77,'Startnummern Regio'!A:C,3,0)</f>
        <v>2005</v>
      </c>
      <c r="E77" s="72">
        <v>37.24</v>
      </c>
      <c r="F77" s="72">
        <f t="shared" si="1"/>
        <v>6.620000000000001</v>
      </c>
    </row>
    <row r="78" spans="1:6" x14ac:dyDescent="0.2">
      <c r="A78">
        <v>11</v>
      </c>
      <c r="B78">
        <v>25</v>
      </c>
      <c r="C78" t="str">
        <f>VLOOKUP(B78,'Startnummern Regio'!A:C,2,0)</f>
        <v>Lina Herrmann</v>
      </c>
      <c r="D78">
        <f>VLOOKUP(B78,'Startnummern Regio'!A:C,3,0)</f>
        <v>2005</v>
      </c>
      <c r="E78" s="72">
        <v>37.31</v>
      </c>
      <c r="F78" s="72">
        <f t="shared" si="1"/>
        <v>6.6900000000000013</v>
      </c>
    </row>
    <row r="79" spans="1:6" x14ac:dyDescent="0.2">
      <c r="A79">
        <v>83</v>
      </c>
      <c r="B79">
        <v>26</v>
      </c>
      <c r="C79" t="str">
        <f>VLOOKUP(B79,'Startnummern Regio'!A:C,2,0)</f>
        <v>Romi Herrmann</v>
      </c>
      <c r="D79">
        <f>VLOOKUP(B79,'Startnummern Regio'!A:C,3,0)</f>
        <v>2006</v>
      </c>
      <c r="E79" s="72">
        <v>37.340000000000003</v>
      </c>
      <c r="F79" s="72">
        <f t="shared" si="1"/>
        <v>6.7200000000000024</v>
      </c>
    </row>
    <row r="80" spans="1:6" x14ac:dyDescent="0.2">
      <c r="A80">
        <v>45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37.369999999999997</v>
      </c>
      <c r="F80" s="72">
        <f t="shared" si="1"/>
        <v>6.7499999999999964</v>
      </c>
    </row>
    <row r="81" spans="1:6" x14ac:dyDescent="0.2">
      <c r="A81">
        <v>66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37.409999999999997</v>
      </c>
      <c r="F81" s="72">
        <f t="shared" si="1"/>
        <v>6.7899999999999956</v>
      </c>
    </row>
    <row r="82" spans="1:6" x14ac:dyDescent="0.2">
      <c r="A82">
        <v>76</v>
      </c>
      <c r="B82">
        <v>2</v>
      </c>
      <c r="C82" t="str">
        <f>VLOOKUP(B82,'Startnummern Regio'!A:C,2,0)</f>
        <v>Robin Holz</v>
      </c>
      <c r="D82">
        <f>VLOOKUP(B82,'Startnummern Regio'!A:C,3,0)</f>
        <v>2005</v>
      </c>
      <c r="E82" s="72">
        <v>37.53</v>
      </c>
      <c r="F82" s="72">
        <f t="shared" si="1"/>
        <v>6.91</v>
      </c>
    </row>
    <row r="83" spans="1:6" x14ac:dyDescent="0.2">
      <c r="A83">
        <v>57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37.69</v>
      </c>
      <c r="F83" s="72">
        <f t="shared" si="1"/>
        <v>7.0699999999999967</v>
      </c>
    </row>
    <row r="84" spans="1:6" x14ac:dyDescent="0.2">
      <c r="A84">
        <v>74</v>
      </c>
      <c r="B84">
        <v>17</v>
      </c>
      <c r="C84" t="str">
        <f>VLOOKUP(B84,'Startnummern Regio'!A:C,2,0)</f>
        <v>Noah Mecklenburg</v>
      </c>
      <c r="D84">
        <f>VLOOKUP(B84,'Startnummern Regio'!A:C,3,0)</f>
        <v>2004</v>
      </c>
      <c r="E84" s="72">
        <v>38.15</v>
      </c>
      <c r="F84" s="72">
        <f t="shared" si="1"/>
        <v>7.5299999999999976</v>
      </c>
    </row>
    <row r="85" spans="1:6" x14ac:dyDescent="0.2">
      <c r="A85">
        <v>82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38.270000000000003</v>
      </c>
      <c r="F85" s="72">
        <f t="shared" si="1"/>
        <v>7.6500000000000021</v>
      </c>
    </row>
    <row r="86" spans="1:6" x14ac:dyDescent="0.2">
      <c r="A86">
        <v>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38.43</v>
      </c>
      <c r="F86" s="72">
        <f t="shared" si="1"/>
        <v>7.8099999999999987</v>
      </c>
    </row>
    <row r="87" spans="1:6" x14ac:dyDescent="0.2">
      <c r="A87">
        <v>81</v>
      </c>
      <c r="B87">
        <v>25</v>
      </c>
      <c r="C87" t="str">
        <f>VLOOKUP(B87,'Startnummern Regio'!A:C,2,0)</f>
        <v>Lina Herrmann</v>
      </c>
      <c r="D87">
        <f>VLOOKUP(B87,'Startnummern Regio'!A:C,3,0)</f>
        <v>2005</v>
      </c>
      <c r="E87" s="72">
        <v>39.32</v>
      </c>
      <c r="F87" s="72">
        <f t="shared" si="1"/>
        <v>8.6999999999999993</v>
      </c>
    </row>
  </sheetData>
  <autoFilter ref="A1:F87" xr:uid="{00000000-0009-0000-0000-00001C000000}"/>
  <sortState ref="A2:F235">
    <sortCondition ref="E2:E235"/>
  </sortState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1"/>
  <sheetViews>
    <sheetView workbookViewId="0">
      <selection activeCell="H17" sqref="H17"/>
    </sheetView>
  </sheetViews>
  <sheetFormatPr baseColWidth="10" defaultRowHeight="15" x14ac:dyDescent="0.2"/>
  <cols>
    <col min="1" max="1" width="3.83203125" bestFit="1" customWidth="1"/>
    <col min="2" max="2" width="3.33203125" bestFit="1" customWidth="1"/>
    <col min="3" max="3" width="14.33203125" bestFit="1" customWidth="1"/>
    <col min="4" max="4" width="4.6640625" bestFit="1" customWidth="1"/>
    <col min="5" max="5" width="9.33203125" style="72" bestFit="1" customWidth="1"/>
    <col min="6" max="6" width="10.83203125" style="72"/>
  </cols>
  <sheetData>
    <row r="1" spans="1:6" x14ac:dyDescent="0.2">
      <c r="A1" t="s">
        <v>0</v>
      </c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45</v>
      </c>
      <c r="B2">
        <v>44</v>
      </c>
      <c r="C2">
        <f>VLOOKUP(B2,'Startnummern Regio'!A:C,2,0)</f>
        <v>0</v>
      </c>
      <c r="D2">
        <f>VLOOKUP(B2,'Startnummern Regio'!A:C,3,0)</f>
        <v>0</v>
      </c>
      <c r="E2" s="72">
        <v>33.411000000000001</v>
      </c>
      <c r="F2" s="72">
        <f>E2-$E$2</f>
        <v>0</v>
      </c>
    </row>
    <row r="3" spans="1:6" x14ac:dyDescent="0.2">
      <c r="A3">
        <v>18</v>
      </c>
      <c r="B3">
        <v>44</v>
      </c>
      <c r="C3">
        <f>VLOOKUP(B3,'Startnummern Regio'!A:C,2,0)</f>
        <v>0</v>
      </c>
      <c r="D3">
        <f>VLOOKUP(B3,'Startnummern Regio'!A:C,3,0)</f>
        <v>0</v>
      </c>
      <c r="E3" s="72">
        <v>33.500999999999998</v>
      </c>
      <c r="F3" s="72">
        <f t="shared" ref="F3:F51" si="0">E3-$E$2</f>
        <v>8.9999999999996305E-2</v>
      </c>
    </row>
    <row r="4" spans="1:6" x14ac:dyDescent="0.2">
      <c r="A4">
        <v>25</v>
      </c>
      <c r="B4">
        <v>44</v>
      </c>
      <c r="C4">
        <f>VLOOKUP(B4,'Startnummern Regio'!A:C,2,0)</f>
        <v>0</v>
      </c>
      <c r="D4">
        <f>VLOOKUP(B4,'Startnummern Regio'!A:C,3,0)</f>
        <v>0</v>
      </c>
      <c r="E4" s="72">
        <v>33.527000000000001</v>
      </c>
      <c r="F4" s="72">
        <f t="shared" si="0"/>
        <v>0.11599999999999966</v>
      </c>
    </row>
    <row r="5" spans="1:6" x14ac:dyDescent="0.2">
      <c r="A5">
        <v>32</v>
      </c>
      <c r="B5">
        <v>44</v>
      </c>
      <c r="C5">
        <f>VLOOKUP(B5,'Startnummern Regio'!A:C,2,0)</f>
        <v>0</v>
      </c>
      <c r="D5">
        <f>VLOOKUP(B5,'Startnummern Regio'!A:C,3,0)</f>
        <v>0</v>
      </c>
      <c r="E5" s="72">
        <v>33.664000000000001</v>
      </c>
      <c r="F5" s="72">
        <f t="shared" si="0"/>
        <v>0.25300000000000011</v>
      </c>
    </row>
    <row r="6" spans="1:6" x14ac:dyDescent="0.2">
      <c r="A6">
        <v>51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33.737000000000002</v>
      </c>
      <c r="F6" s="72">
        <f t="shared" si="0"/>
        <v>0.32600000000000051</v>
      </c>
    </row>
    <row r="7" spans="1:6" x14ac:dyDescent="0.2">
      <c r="A7">
        <v>38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33.856000000000002</v>
      </c>
      <c r="F7" s="72">
        <f t="shared" si="0"/>
        <v>0.44500000000000028</v>
      </c>
    </row>
    <row r="8" spans="1:6" x14ac:dyDescent="0.2">
      <c r="A8">
        <v>11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33.890999999999998</v>
      </c>
      <c r="F8" s="72">
        <f t="shared" si="0"/>
        <v>0.47999999999999687</v>
      </c>
    </row>
    <row r="9" spans="1:6" x14ac:dyDescent="0.2">
      <c r="A9">
        <v>43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34.186</v>
      </c>
      <c r="F9" s="72">
        <f t="shared" si="0"/>
        <v>0.77499999999999858</v>
      </c>
    </row>
    <row r="10" spans="1:6" x14ac:dyDescent="0.2">
      <c r="A10">
        <v>24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34.238</v>
      </c>
      <c r="F10" s="72">
        <f t="shared" si="0"/>
        <v>0.82699999999999818</v>
      </c>
    </row>
    <row r="11" spans="1:6" x14ac:dyDescent="0.2">
      <c r="A11">
        <v>22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34.241</v>
      </c>
      <c r="F11" s="72">
        <f t="shared" si="0"/>
        <v>0.82999999999999829</v>
      </c>
    </row>
    <row r="12" spans="1:6" x14ac:dyDescent="0.2">
      <c r="A12">
        <v>49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34.32</v>
      </c>
      <c r="F12" s="72">
        <f t="shared" si="0"/>
        <v>0.90899999999999892</v>
      </c>
    </row>
    <row r="13" spans="1:6" x14ac:dyDescent="0.2">
      <c r="A13">
        <v>41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34.334000000000003</v>
      </c>
      <c r="F13" s="72">
        <f t="shared" si="0"/>
        <v>0.92300000000000182</v>
      </c>
    </row>
    <row r="14" spans="1:6" x14ac:dyDescent="0.2">
      <c r="A14">
        <v>21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34.343000000000004</v>
      </c>
      <c r="F14" s="72">
        <f t="shared" si="0"/>
        <v>0.93200000000000216</v>
      </c>
    </row>
    <row r="15" spans="1:6" x14ac:dyDescent="0.2">
      <c r="A15">
        <v>16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34.404000000000003</v>
      </c>
      <c r="F15" s="72">
        <f t="shared" si="0"/>
        <v>0.9930000000000021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34.453000000000003</v>
      </c>
      <c r="F16" s="72">
        <f t="shared" si="0"/>
        <v>1.0420000000000016</v>
      </c>
    </row>
    <row r="17" spans="1:6" x14ac:dyDescent="0.2">
      <c r="A17">
        <v>5</v>
      </c>
      <c r="B17">
        <v>44</v>
      </c>
      <c r="C17">
        <f>VLOOKUP(B17,'Startnummern Regio'!A:C,2,0)</f>
        <v>0</v>
      </c>
      <c r="D17">
        <f>VLOOKUP(B17,'Startnummern Regio'!A:C,3,0)</f>
        <v>0</v>
      </c>
      <c r="E17" s="72">
        <v>34.485999999999997</v>
      </c>
      <c r="F17" s="72">
        <f t="shared" si="0"/>
        <v>1.0749999999999957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34.493000000000002</v>
      </c>
      <c r="F18" s="72">
        <f t="shared" si="0"/>
        <v>1.0820000000000007</v>
      </c>
    </row>
    <row r="19" spans="1:6" x14ac:dyDescent="0.2">
      <c r="A19">
        <v>10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34.561999999999998</v>
      </c>
      <c r="F19" s="72">
        <f t="shared" si="0"/>
        <v>1.1509999999999962</v>
      </c>
    </row>
    <row r="20" spans="1:6" x14ac:dyDescent="0.2">
      <c r="A20">
        <v>30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34.573</v>
      </c>
      <c r="F20" s="72">
        <f t="shared" si="0"/>
        <v>1.161999999999999</v>
      </c>
    </row>
    <row r="21" spans="1:6" x14ac:dyDescent="0.2">
      <c r="A21">
        <v>48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34.585999999999999</v>
      </c>
      <c r="F21" s="72">
        <f t="shared" si="0"/>
        <v>1.1749999999999972</v>
      </c>
    </row>
    <row r="22" spans="1:6" x14ac:dyDescent="0.2">
      <c r="A22">
        <v>39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34.622</v>
      </c>
      <c r="F22" s="72">
        <f t="shared" si="0"/>
        <v>1.2109999999999985</v>
      </c>
    </row>
    <row r="23" spans="1:6" x14ac:dyDescent="0.2">
      <c r="A23">
        <v>29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34.630000000000003</v>
      </c>
      <c r="F23" s="72">
        <f t="shared" si="0"/>
        <v>1.2190000000000012</v>
      </c>
    </row>
    <row r="24" spans="1:6" x14ac:dyDescent="0.2">
      <c r="A24">
        <v>47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34.640999999999998</v>
      </c>
      <c r="F24" s="72">
        <f t="shared" si="0"/>
        <v>1.2299999999999969</v>
      </c>
    </row>
    <row r="25" spans="1:6" x14ac:dyDescent="0.2">
      <c r="A25">
        <v>35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34.692</v>
      </c>
      <c r="F25" s="72">
        <f t="shared" si="0"/>
        <v>1.2809999999999988</v>
      </c>
    </row>
    <row r="26" spans="1:6" x14ac:dyDescent="0.2">
      <c r="A26">
        <v>27</v>
      </c>
      <c r="B26">
        <v>10</v>
      </c>
      <c r="C26" t="str">
        <f>VLOOKUP(B26,'Startnummern Regio'!A:C,2,0)</f>
        <v>Moritz Waibel</v>
      </c>
      <c r="D26">
        <f>VLOOKUP(B26,'Startnummern Regio'!A:C,3,0)</f>
        <v>2001</v>
      </c>
      <c r="E26" s="72">
        <v>34.712000000000003</v>
      </c>
      <c r="F26" s="72">
        <f t="shared" si="0"/>
        <v>1.3010000000000019</v>
      </c>
    </row>
    <row r="27" spans="1:6" x14ac:dyDescent="0.2">
      <c r="A27">
        <v>9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34.756</v>
      </c>
      <c r="F27" s="72">
        <f t="shared" si="0"/>
        <v>1.3449999999999989</v>
      </c>
    </row>
    <row r="28" spans="1:6" x14ac:dyDescent="0.2">
      <c r="A28">
        <v>19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 s="72">
        <v>34.814</v>
      </c>
      <c r="F28" s="72">
        <f t="shared" si="0"/>
        <v>1.4029999999999987</v>
      </c>
    </row>
    <row r="29" spans="1:6" x14ac:dyDescent="0.2">
      <c r="A29">
        <v>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34.844000000000001</v>
      </c>
      <c r="F29" s="72">
        <f t="shared" si="0"/>
        <v>1.4329999999999998</v>
      </c>
    </row>
    <row r="30" spans="1:6" x14ac:dyDescent="0.2">
      <c r="A30">
        <v>3</v>
      </c>
      <c r="B30">
        <v>10</v>
      </c>
      <c r="C30" t="str">
        <f>VLOOKUP(B30,'Startnummern Regio'!A:C,2,0)</f>
        <v>Moritz Waibel</v>
      </c>
      <c r="D30">
        <f>VLOOKUP(B30,'Startnummern Regio'!A:C,3,0)</f>
        <v>2001</v>
      </c>
      <c r="E30" s="72">
        <v>35.040999999999997</v>
      </c>
      <c r="F30" s="72">
        <f t="shared" si="0"/>
        <v>1.6299999999999955</v>
      </c>
    </row>
    <row r="31" spans="1:6" x14ac:dyDescent="0.2">
      <c r="A31">
        <v>42</v>
      </c>
      <c r="B31">
        <v>40</v>
      </c>
      <c r="C31" t="str">
        <f>VLOOKUP(B31,'Startnummern Regio'!A:C,2,0)</f>
        <v>Moritz Möllers</v>
      </c>
      <c r="D31">
        <f>VLOOKUP(B31,'Startnummern Regio'!A:C,3,0)</f>
        <v>2002</v>
      </c>
      <c r="E31" s="72">
        <v>35.100999999999999</v>
      </c>
      <c r="F31" s="72">
        <f t="shared" si="0"/>
        <v>1.6899999999999977</v>
      </c>
    </row>
    <row r="32" spans="1:6" x14ac:dyDescent="0.2">
      <c r="A32">
        <v>12</v>
      </c>
      <c r="B32">
        <v>40</v>
      </c>
      <c r="C32" t="str">
        <f>VLOOKUP(B32,'Startnummern Regio'!A:C,2,0)</f>
        <v>Moritz Möllers</v>
      </c>
      <c r="D32">
        <f>VLOOKUP(B32,'Startnummern Regio'!A:C,3,0)</f>
        <v>2002</v>
      </c>
      <c r="E32" s="72">
        <v>35.213999999999999</v>
      </c>
      <c r="F32" s="72">
        <f t="shared" si="0"/>
        <v>1.8029999999999973</v>
      </c>
    </row>
    <row r="33" spans="1:6" x14ac:dyDescent="0.2">
      <c r="A33">
        <v>4</v>
      </c>
      <c r="B33">
        <v>27</v>
      </c>
      <c r="C33" t="str">
        <f>VLOOKUP(B33,'Startnummern Regio'!A:C,2,0)</f>
        <v>Lavinia Horning</v>
      </c>
      <c r="D33">
        <f>VLOOKUP(B33,'Startnummern Regio'!A:C,3,0)</f>
        <v>2002</v>
      </c>
      <c r="E33" s="72">
        <v>35.509</v>
      </c>
      <c r="F33" s="72">
        <f t="shared" si="0"/>
        <v>2.097999999999999</v>
      </c>
    </row>
    <row r="34" spans="1:6" x14ac:dyDescent="0.2">
      <c r="A34">
        <v>44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35.518000000000001</v>
      </c>
      <c r="F34" s="72">
        <f t="shared" si="0"/>
        <v>2.1069999999999993</v>
      </c>
    </row>
    <row r="35" spans="1:6" x14ac:dyDescent="0.2">
      <c r="A35">
        <v>26</v>
      </c>
      <c r="B35">
        <v>6</v>
      </c>
      <c r="C35" t="str">
        <f>VLOOKUP(B35,'Startnummern Regio'!A:C,2,0)</f>
        <v>Anna Seger</v>
      </c>
      <c r="D35">
        <f>VLOOKUP(B35,'Startnummern Regio'!A:C,3,0)</f>
        <v>2003</v>
      </c>
      <c r="E35" s="72">
        <v>35.530999999999999</v>
      </c>
      <c r="F35" s="72">
        <f t="shared" si="0"/>
        <v>2.1199999999999974</v>
      </c>
    </row>
    <row r="36" spans="1:6" x14ac:dyDescent="0.2">
      <c r="A36">
        <v>37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35.615000000000002</v>
      </c>
      <c r="F36" s="72">
        <f t="shared" si="0"/>
        <v>2.2040000000000006</v>
      </c>
    </row>
    <row r="37" spans="1:6" x14ac:dyDescent="0.2">
      <c r="A37">
        <v>17</v>
      </c>
      <c r="B37">
        <v>6</v>
      </c>
      <c r="C37" t="str">
        <f>VLOOKUP(B37,'Startnummern Regio'!A:C,2,0)</f>
        <v>Anna Seger</v>
      </c>
      <c r="D37">
        <f>VLOOKUP(B37,'Startnummern Regio'!A:C,3,0)</f>
        <v>2003</v>
      </c>
      <c r="E37" s="72">
        <v>35.719000000000001</v>
      </c>
      <c r="F37" s="72">
        <f t="shared" si="0"/>
        <v>2.3079999999999998</v>
      </c>
    </row>
    <row r="38" spans="1:6" x14ac:dyDescent="0.2">
      <c r="A38">
        <v>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35.728999999999999</v>
      </c>
      <c r="F38" s="72">
        <f t="shared" si="0"/>
        <v>2.3179999999999978</v>
      </c>
    </row>
    <row r="39" spans="1:6" x14ac:dyDescent="0.2">
      <c r="A39">
        <v>50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35.744</v>
      </c>
      <c r="F39" s="72">
        <f t="shared" si="0"/>
        <v>2.3329999999999984</v>
      </c>
    </row>
    <row r="40" spans="1:6" x14ac:dyDescent="0.2">
      <c r="A40">
        <v>31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35.773000000000003</v>
      </c>
      <c r="F40" s="72">
        <f t="shared" si="0"/>
        <v>2.3620000000000019</v>
      </c>
    </row>
    <row r="41" spans="1:6" x14ac:dyDescent="0.2">
      <c r="A41">
        <v>13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35.942</v>
      </c>
      <c r="F41" s="72">
        <f t="shared" si="0"/>
        <v>2.5309999999999988</v>
      </c>
    </row>
    <row r="42" spans="1:6" x14ac:dyDescent="0.2">
      <c r="A42">
        <v>23</v>
      </c>
      <c r="B42">
        <v>63</v>
      </c>
      <c r="C42" t="str">
        <f>VLOOKUP(B42,'Startnummern Regio'!A:C,2,0)</f>
        <v>Paulina Fingerle</v>
      </c>
      <c r="D42">
        <f>VLOOKUP(B42,'Startnummern Regio'!A:C,3,0)</f>
        <v>2003</v>
      </c>
      <c r="E42" s="72">
        <v>35.960999999999999</v>
      </c>
      <c r="F42" s="72">
        <f t="shared" si="0"/>
        <v>2.5499999999999972</v>
      </c>
    </row>
    <row r="43" spans="1:6" x14ac:dyDescent="0.2">
      <c r="A43">
        <v>36</v>
      </c>
      <c r="B43">
        <v>63</v>
      </c>
      <c r="C43" t="str">
        <f>VLOOKUP(B43,'Startnummern Regio'!A:C,2,0)</f>
        <v>Paulina Fingerle</v>
      </c>
      <c r="D43">
        <f>VLOOKUP(B43,'Startnummern Regio'!A:C,3,0)</f>
        <v>2003</v>
      </c>
      <c r="E43" s="72">
        <v>37.335999999999999</v>
      </c>
      <c r="F43" s="72">
        <f t="shared" si="0"/>
        <v>3.9249999999999972</v>
      </c>
    </row>
    <row r="44" spans="1:6" x14ac:dyDescent="0.2">
      <c r="A44">
        <v>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38.213999999999999</v>
      </c>
      <c r="F44" s="72">
        <f t="shared" si="0"/>
        <v>4.8029999999999973</v>
      </c>
    </row>
    <row r="45" spans="1:6" x14ac:dyDescent="0.2">
      <c r="A45">
        <v>46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38.427999999999997</v>
      </c>
      <c r="F45" s="72">
        <f t="shared" si="0"/>
        <v>5.0169999999999959</v>
      </c>
    </row>
    <row r="46" spans="1:6" x14ac:dyDescent="0.2">
      <c r="A46">
        <v>14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38.436999999999998</v>
      </c>
      <c r="F46" s="72">
        <f t="shared" si="0"/>
        <v>5.0259999999999962</v>
      </c>
    </row>
    <row r="47" spans="1:6" x14ac:dyDescent="0.2">
      <c r="A47">
        <v>2</v>
      </c>
      <c r="B47">
        <v>9</v>
      </c>
      <c r="C47" t="str">
        <f>VLOOKUP(B47,'Startnummern Regio'!A:C,2,0)</f>
        <v>Thomas Isele</v>
      </c>
      <c r="D47">
        <f>VLOOKUP(B47,'Startnummern Regio'!A:C,3,0)</f>
        <v>2003</v>
      </c>
      <c r="E47" s="72">
        <v>38.460999999999999</v>
      </c>
      <c r="F47" s="72">
        <f t="shared" si="0"/>
        <v>5.0499999999999972</v>
      </c>
    </row>
    <row r="48" spans="1:6" x14ac:dyDescent="0.2">
      <c r="A48">
        <v>40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38.558999999999997</v>
      </c>
      <c r="F48" s="72">
        <f t="shared" si="0"/>
        <v>5.1479999999999961</v>
      </c>
    </row>
    <row r="49" spans="1:6" x14ac:dyDescent="0.2">
      <c r="A49">
        <v>52</v>
      </c>
      <c r="B49">
        <v>9</v>
      </c>
      <c r="C49" t="str">
        <f>VLOOKUP(B49,'Startnummern Regio'!A:C,2,0)</f>
        <v>Thomas Isele</v>
      </c>
      <c r="D49">
        <f>VLOOKUP(B49,'Startnummern Regio'!A:C,3,0)</f>
        <v>2003</v>
      </c>
      <c r="E49" s="72">
        <v>38.621000000000002</v>
      </c>
      <c r="F49" s="72">
        <f t="shared" si="0"/>
        <v>5.2100000000000009</v>
      </c>
    </row>
    <row r="50" spans="1:6" x14ac:dyDescent="0.2">
      <c r="A50">
        <v>28</v>
      </c>
      <c r="B50">
        <v>9</v>
      </c>
      <c r="C50" t="str">
        <f>VLOOKUP(B50,'Startnummern Regio'!A:C,2,0)</f>
        <v>Thomas Isele</v>
      </c>
      <c r="D50">
        <f>VLOOKUP(B50,'Startnummern Regio'!A:C,3,0)</f>
        <v>2003</v>
      </c>
      <c r="E50" s="72">
        <v>39.093000000000004</v>
      </c>
      <c r="F50" s="72">
        <f t="shared" si="0"/>
        <v>5.6820000000000022</v>
      </c>
    </row>
    <row r="51" spans="1:6" x14ac:dyDescent="0.2">
      <c r="A51">
        <v>33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39.158000000000001</v>
      </c>
      <c r="F51" s="72">
        <f t="shared" si="0"/>
        <v>5.7469999999999999</v>
      </c>
    </row>
  </sheetData>
  <sortState ref="A2:E54">
    <sortCondition ref="E2:E54"/>
  </sortState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9"/>
  <sheetViews>
    <sheetView workbookViewId="0">
      <selection activeCell="F18" sqref="F18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8.33203125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68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45.228000000000002</v>
      </c>
    </row>
    <row r="3" spans="1:6" x14ac:dyDescent="0.2">
      <c r="A3">
        <v>59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45.473999999999997</v>
      </c>
      <c r="F3" s="72">
        <f>E3-$E$2</f>
        <v>0.24599999999999511</v>
      </c>
    </row>
    <row r="4" spans="1:6" x14ac:dyDescent="0.2">
      <c r="A4">
        <v>64</v>
      </c>
      <c r="B4">
        <v>27</v>
      </c>
      <c r="C4" t="str">
        <f>VLOOKUP(B4,'Startnummern Regio'!A:C,2,0)</f>
        <v>Lavinia Horning</v>
      </c>
      <c r="D4">
        <f>VLOOKUP(B4,'Startnummern Regio'!A:C,3,0)</f>
        <v>2002</v>
      </c>
      <c r="E4" s="72">
        <v>45.652000000000001</v>
      </c>
      <c r="F4" s="72">
        <f t="shared" ref="F4:F67" si="0">E4-$E$2</f>
        <v>0.42399999999999949</v>
      </c>
    </row>
    <row r="5" spans="1:6" x14ac:dyDescent="0.2">
      <c r="A5">
        <v>92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46.853999999999999</v>
      </c>
      <c r="F5" s="72">
        <f t="shared" si="0"/>
        <v>1.6259999999999977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46.862000000000002</v>
      </c>
      <c r="F6" s="72">
        <f t="shared" si="0"/>
        <v>1.6340000000000003</v>
      </c>
    </row>
    <row r="7" spans="1:6" x14ac:dyDescent="0.2">
      <c r="A7">
        <v>56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46.904000000000003</v>
      </c>
      <c r="F7" s="72">
        <f t="shared" si="0"/>
        <v>1.6760000000000019</v>
      </c>
    </row>
    <row r="8" spans="1:6" x14ac:dyDescent="0.2">
      <c r="A8">
        <v>75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46.991999999999997</v>
      </c>
      <c r="F8" s="72">
        <f t="shared" si="0"/>
        <v>1.7639999999999958</v>
      </c>
    </row>
    <row r="9" spans="1:6" x14ac:dyDescent="0.2">
      <c r="A9">
        <v>82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47.33</v>
      </c>
      <c r="F9" s="72">
        <f t="shared" si="0"/>
        <v>2.1019999999999968</v>
      </c>
    </row>
    <row r="10" spans="1:6" x14ac:dyDescent="0.2">
      <c r="A10">
        <v>47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47.368000000000002</v>
      </c>
      <c r="F10" s="72">
        <f t="shared" si="0"/>
        <v>2.1400000000000006</v>
      </c>
    </row>
    <row r="11" spans="1:6" x14ac:dyDescent="0.2">
      <c r="A11">
        <v>36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47.372</v>
      </c>
      <c r="F11" s="72">
        <f t="shared" si="0"/>
        <v>2.1439999999999984</v>
      </c>
    </row>
    <row r="12" spans="1:6" x14ac:dyDescent="0.2">
      <c r="A12">
        <v>67</v>
      </c>
      <c r="B12">
        <v>5</v>
      </c>
      <c r="C12" t="str">
        <f>VLOOKUP(B12,'Startnummern Regio'!A:C,2,0)</f>
        <v>Hanna Höflinger</v>
      </c>
      <c r="D12">
        <f>VLOOKUP(B12,'Startnummern Regio'!A:C,3,0)</f>
        <v>2002</v>
      </c>
      <c r="E12" s="72">
        <v>47.383000000000003</v>
      </c>
      <c r="F12" s="72">
        <f t="shared" si="0"/>
        <v>2.1550000000000011</v>
      </c>
    </row>
    <row r="13" spans="1:6" x14ac:dyDescent="0.2">
      <c r="A13">
        <v>101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47.429000000000002</v>
      </c>
      <c r="F13" s="72">
        <f t="shared" si="0"/>
        <v>2.2010000000000005</v>
      </c>
    </row>
    <row r="14" spans="1:6" x14ac:dyDescent="0.2">
      <c r="A14">
        <v>95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47.433</v>
      </c>
      <c r="F14" s="72">
        <f t="shared" si="0"/>
        <v>2.2049999999999983</v>
      </c>
    </row>
    <row r="15" spans="1:6" x14ac:dyDescent="0.2">
      <c r="A15">
        <v>74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47.500999999999998</v>
      </c>
      <c r="F15" s="72">
        <f t="shared" si="0"/>
        <v>2.2729999999999961</v>
      </c>
    </row>
    <row r="16" spans="1:6" x14ac:dyDescent="0.2">
      <c r="A16">
        <v>31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47.552999999999997</v>
      </c>
      <c r="F16" s="72">
        <f t="shared" si="0"/>
        <v>2.3249999999999957</v>
      </c>
    </row>
    <row r="17" spans="1:6" x14ac:dyDescent="0.2">
      <c r="A17">
        <v>102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47.646000000000001</v>
      </c>
      <c r="F17" s="72">
        <f t="shared" si="0"/>
        <v>2.4179999999999993</v>
      </c>
    </row>
    <row r="18" spans="1:6" x14ac:dyDescent="0.2">
      <c r="A18">
        <v>58</v>
      </c>
      <c r="B18">
        <v>5</v>
      </c>
      <c r="C18" t="str">
        <f>VLOOKUP(B18,'Startnummern Regio'!A:C,2,0)</f>
        <v>Hanna Höflinger</v>
      </c>
      <c r="D18">
        <f>VLOOKUP(B18,'Startnummern Regio'!A:C,3,0)</f>
        <v>2002</v>
      </c>
      <c r="E18" s="72">
        <v>47.712000000000003</v>
      </c>
      <c r="F18" s="72">
        <f t="shared" si="0"/>
        <v>2.4840000000000018</v>
      </c>
    </row>
    <row r="19" spans="1:6" x14ac:dyDescent="0.2">
      <c r="A19">
        <v>18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47.74</v>
      </c>
      <c r="F19" s="72">
        <f t="shared" si="0"/>
        <v>2.5120000000000005</v>
      </c>
    </row>
    <row r="20" spans="1:6" x14ac:dyDescent="0.2">
      <c r="A20">
        <v>48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47.97</v>
      </c>
      <c r="F20" s="72">
        <f t="shared" si="0"/>
        <v>2.7419999999999973</v>
      </c>
    </row>
    <row r="21" spans="1:6" x14ac:dyDescent="0.2">
      <c r="A21">
        <v>7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48.003999999999998</v>
      </c>
      <c r="F21" s="72">
        <f t="shared" si="0"/>
        <v>2.7759999999999962</v>
      </c>
    </row>
    <row r="22" spans="1:6" x14ac:dyDescent="0.2">
      <c r="A22">
        <v>15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48.021999999999998</v>
      </c>
      <c r="F22" s="72">
        <f t="shared" si="0"/>
        <v>2.7939999999999969</v>
      </c>
    </row>
    <row r="23" spans="1:6" x14ac:dyDescent="0.2">
      <c r="A23">
        <v>40</v>
      </c>
      <c r="B23">
        <v>5</v>
      </c>
      <c r="C23" t="str">
        <f>VLOOKUP(B23,'Startnummern Regio'!A:C,2,0)</f>
        <v>Hanna Höflinger</v>
      </c>
      <c r="D23">
        <f>VLOOKUP(B23,'Startnummern Regio'!A:C,3,0)</f>
        <v>2002</v>
      </c>
      <c r="E23" s="72">
        <v>48.73</v>
      </c>
      <c r="F23" s="72">
        <f t="shared" si="0"/>
        <v>3.5019999999999953</v>
      </c>
    </row>
    <row r="24" spans="1:6" x14ac:dyDescent="0.2">
      <c r="A24">
        <v>32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48.841000000000001</v>
      </c>
      <c r="F24" s="72">
        <f t="shared" si="0"/>
        <v>3.6129999999999995</v>
      </c>
    </row>
    <row r="25" spans="1:6" x14ac:dyDescent="0.2">
      <c r="A25">
        <v>10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48.95</v>
      </c>
      <c r="F25" s="72">
        <f t="shared" si="0"/>
        <v>3.7220000000000013</v>
      </c>
    </row>
    <row r="26" spans="1:6" x14ac:dyDescent="0.2">
      <c r="A26">
        <v>62</v>
      </c>
      <c r="B26">
        <v>9</v>
      </c>
      <c r="C26" t="str">
        <f>VLOOKUP(B26,'Startnummern Regio'!A:C,2,0)</f>
        <v>Thomas Isele</v>
      </c>
      <c r="D26">
        <f>VLOOKUP(B26,'Startnummern Regio'!A:C,3,0)</f>
        <v>2003</v>
      </c>
      <c r="E26" s="72">
        <v>48.975999999999999</v>
      </c>
      <c r="F26" s="72">
        <f t="shared" si="0"/>
        <v>3.7479999999999976</v>
      </c>
    </row>
    <row r="27" spans="1:6" x14ac:dyDescent="0.2">
      <c r="A27">
        <v>66</v>
      </c>
      <c r="B27">
        <v>18</v>
      </c>
      <c r="C27" t="str">
        <f>VLOOKUP(B27,'Startnummern Regio'!A:C,2,0)</f>
        <v>Janina Franz</v>
      </c>
      <c r="D27">
        <f>VLOOKUP(B27,'Startnummern Regio'!A:C,3,0)</f>
        <v>2001</v>
      </c>
      <c r="E27" s="72">
        <v>49.04</v>
      </c>
      <c r="F27" s="72">
        <f t="shared" si="0"/>
        <v>3.8119999999999976</v>
      </c>
    </row>
    <row r="28" spans="1:6" x14ac:dyDescent="0.2">
      <c r="A28">
        <v>57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49.085999999999999</v>
      </c>
      <c r="F28" s="72">
        <f t="shared" si="0"/>
        <v>3.857999999999997</v>
      </c>
    </row>
    <row r="29" spans="1:6" x14ac:dyDescent="0.2">
      <c r="A29">
        <v>91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49.155000000000001</v>
      </c>
      <c r="F29" s="72">
        <f t="shared" si="0"/>
        <v>3.9269999999999996</v>
      </c>
    </row>
    <row r="30" spans="1:6" x14ac:dyDescent="0.2">
      <c r="A30">
        <v>3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49.23</v>
      </c>
      <c r="F30" s="72">
        <f t="shared" si="0"/>
        <v>4.0019999999999953</v>
      </c>
    </row>
    <row r="31" spans="1:6" x14ac:dyDescent="0.2">
      <c r="A31">
        <v>46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49.332999999999998</v>
      </c>
      <c r="F31" s="72">
        <f t="shared" si="0"/>
        <v>4.1049999999999969</v>
      </c>
    </row>
    <row r="32" spans="1:6" x14ac:dyDescent="0.2">
      <c r="A32">
        <v>55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49.463000000000001</v>
      </c>
      <c r="F32" s="72">
        <f t="shared" si="0"/>
        <v>4.2349999999999994</v>
      </c>
    </row>
    <row r="33" spans="1:6" x14ac:dyDescent="0.2">
      <c r="A33">
        <v>65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49.591000000000001</v>
      </c>
      <c r="F33" s="72">
        <f t="shared" si="0"/>
        <v>4.3629999999999995</v>
      </c>
    </row>
    <row r="34" spans="1:6" x14ac:dyDescent="0.2">
      <c r="A34">
        <v>53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49.688000000000002</v>
      </c>
      <c r="F34" s="72">
        <f t="shared" si="0"/>
        <v>4.4600000000000009</v>
      </c>
    </row>
    <row r="35" spans="1:6" x14ac:dyDescent="0.2">
      <c r="A35">
        <v>73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49.997999999999998</v>
      </c>
      <c r="F35" s="72">
        <f t="shared" si="0"/>
        <v>4.769999999999996</v>
      </c>
    </row>
    <row r="36" spans="1:6" x14ac:dyDescent="0.2">
      <c r="A36">
        <v>60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50.012</v>
      </c>
      <c r="F36" s="72">
        <f t="shared" si="0"/>
        <v>4.7839999999999989</v>
      </c>
    </row>
    <row r="37" spans="1:6" x14ac:dyDescent="0.2">
      <c r="A37">
        <v>34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50.040999999999997</v>
      </c>
      <c r="F37" s="72">
        <f t="shared" si="0"/>
        <v>4.8129999999999953</v>
      </c>
    </row>
    <row r="38" spans="1:6" x14ac:dyDescent="0.2">
      <c r="A38">
        <v>96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50.155999999999999</v>
      </c>
      <c r="F38" s="72">
        <f t="shared" si="0"/>
        <v>4.9279999999999973</v>
      </c>
    </row>
    <row r="39" spans="1:6" x14ac:dyDescent="0.2">
      <c r="A39">
        <v>81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 s="72">
        <v>50.19</v>
      </c>
      <c r="F39" s="72">
        <f t="shared" si="0"/>
        <v>4.9619999999999962</v>
      </c>
    </row>
    <row r="40" spans="1:6" x14ac:dyDescent="0.2">
      <c r="A40">
        <v>72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 s="72">
        <v>50.225000000000001</v>
      </c>
      <c r="F40" s="72">
        <f t="shared" si="0"/>
        <v>4.9969999999999999</v>
      </c>
    </row>
    <row r="41" spans="1:6" x14ac:dyDescent="0.2">
      <c r="A41">
        <v>97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50.347999999999999</v>
      </c>
      <c r="F41" s="72">
        <f t="shared" si="0"/>
        <v>5.1199999999999974</v>
      </c>
    </row>
    <row r="42" spans="1:6" x14ac:dyDescent="0.2">
      <c r="A42">
        <v>30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50.356000000000002</v>
      </c>
      <c r="F42" s="72">
        <f t="shared" si="0"/>
        <v>5.1280000000000001</v>
      </c>
    </row>
    <row r="43" spans="1:6" x14ac:dyDescent="0.2">
      <c r="A43">
        <v>14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50.54</v>
      </c>
      <c r="F43" s="72">
        <f t="shared" si="0"/>
        <v>5.3119999999999976</v>
      </c>
    </row>
    <row r="44" spans="1:6" x14ac:dyDescent="0.2">
      <c r="A44">
        <v>38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50.56</v>
      </c>
      <c r="F44" s="72">
        <f t="shared" si="0"/>
        <v>5.3320000000000007</v>
      </c>
    </row>
    <row r="45" spans="1:6" x14ac:dyDescent="0.2">
      <c r="A45">
        <v>26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50.594999999999999</v>
      </c>
      <c r="F45" s="72">
        <f t="shared" si="0"/>
        <v>5.3669999999999973</v>
      </c>
    </row>
    <row r="46" spans="1:6" x14ac:dyDescent="0.2">
      <c r="A46">
        <v>11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50.61</v>
      </c>
      <c r="F46" s="72">
        <f t="shared" si="0"/>
        <v>5.3819999999999979</v>
      </c>
    </row>
    <row r="47" spans="1:6" x14ac:dyDescent="0.2">
      <c r="A47">
        <v>8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50.676000000000002</v>
      </c>
      <c r="F47" s="72">
        <f t="shared" si="0"/>
        <v>5.4480000000000004</v>
      </c>
    </row>
    <row r="48" spans="1:6" x14ac:dyDescent="0.2">
      <c r="A48">
        <v>44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50.851999999999997</v>
      </c>
      <c r="F48" s="72">
        <f t="shared" si="0"/>
        <v>5.6239999999999952</v>
      </c>
    </row>
    <row r="49" spans="1:6" x14ac:dyDescent="0.2">
      <c r="A49">
        <v>100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50.905000000000001</v>
      </c>
      <c r="F49" s="72">
        <f t="shared" si="0"/>
        <v>5.6769999999999996</v>
      </c>
    </row>
    <row r="50" spans="1:6" x14ac:dyDescent="0.2">
      <c r="A50">
        <v>45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51.058999999999997</v>
      </c>
      <c r="F50" s="72">
        <f t="shared" si="0"/>
        <v>5.830999999999996</v>
      </c>
    </row>
    <row r="51" spans="1:6" x14ac:dyDescent="0.2">
      <c r="A51">
        <v>6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51.18</v>
      </c>
      <c r="F51" s="72">
        <f t="shared" si="0"/>
        <v>5.9519999999999982</v>
      </c>
    </row>
    <row r="52" spans="1:6" x14ac:dyDescent="0.2">
      <c r="A52">
        <v>28</v>
      </c>
      <c r="B52">
        <v>18</v>
      </c>
      <c r="C52" t="str">
        <f>VLOOKUP(B52,'Startnummern Regio'!A:C,2,0)</f>
        <v>Janina Franz</v>
      </c>
      <c r="D52">
        <f>VLOOKUP(B52,'Startnummern Regio'!A:C,3,0)</f>
        <v>2001</v>
      </c>
      <c r="E52" s="72">
        <v>51.235999999999997</v>
      </c>
      <c r="F52" s="72">
        <f t="shared" si="0"/>
        <v>6.0079999999999956</v>
      </c>
    </row>
    <row r="53" spans="1:6" x14ac:dyDescent="0.2">
      <c r="A53">
        <v>54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51.249000000000002</v>
      </c>
      <c r="F53" s="72">
        <f t="shared" si="0"/>
        <v>6.0210000000000008</v>
      </c>
    </row>
    <row r="54" spans="1:6" x14ac:dyDescent="0.2">
      <c r="A54">
        <v>90</v>
      </c>
      <c r="B54">
        <v>18</v>
      </c>
      <c r="C54" t="str">
        <f>VLOOKUP(B54,'Startnummern Regio'!A:C,2,0)</f>
        <v>Janina Franz</v>
      </c>
      <c r="D54">
        <f>VLOOKUP(B54,'Startnummern Regio'!A:C,3,0)</f>
        <v>2001</v>
      </c>
      <c r="E54" s="72">
        <v>51.295000000000002</v>
      </c>
      <c r="F54" s="72">
        <f t="shared" si="0"/>
        <v>6.0670000000000002</v>
      </c>
    </row>
    <row r="55" spans="1:6" x14ac:dyDescent="0.2">
      <c r="A55">
        <v>79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51.295999999999999</v>
      </c>
      <c r="F55" s="72">
        <f t="shared" si="0"/>
        <v>6.0679999999999978</v>
      </c>
    </row>
    <row r="56" spans="1:6" x14ac:dyDescent="0.2">
      <c r="A56">
        <v>9</v>
      </c>
      <c r="B56">
        <v>6</v>
      </c>
      <c r="C56" t="str">
        <f>VLOOKUP(B56,'Startnummern Regio'!A:C,2,0)</f>
        <v>Anna Seger</v>
      </c>
      <c r="D56">
        <f>VLOOKUP(B56,'Startnummern Regio'!A:C,3,0)</f>
        <v>2003</v>
      </c>
      <c r="E56" s="72">
        <v>51.533999999999999</v>
      </c>
      <c r="F56" s="72">
        <f t="shared" si="0"/>
        <v>6.3059999999999974</v>
      </c>
    </row>
    <row r="57" spans="1:6" x14ac:dyDescent="0.2">
      <c r="A57">
        <v>42</v>
      </c>
      <c r="B57">
        <v>15</v>
      </c>
      <c r="C57" t="str">
        <f>VLOOKUP(B57,'Startnummern Regio'!A:C,2,0)</f>
        <v>Leon Thoma</v>
      </c>
      <c r="D57">
        <f>VLOOKUP(B57,'Startnummern Regio'!A:C,3,0)</f>
        <v>2004</v>
      </c>
      <c r="E57" s="72">
        <v>51.668999999999997</v>
      </c>
      <c r="F57" s="72">
        <f t="shared" si="0"/>
        <v>6.4409999999999954</v>
      </c>
    </row>
    <row r="58" spans="1:6" x14ac:dyDescent="0.2">
      <c r="A58">
        <v>71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51.871000000000002</v>
      </c>
      <c r="F58" s="72">
        <f t="shared" si="0"/>
        <v>6.6430000000000007</v>
      </c>
    </row>
    <row r="59" spans="1:6" x14ac:dyDescent="0.2">
      <c r="A59">
        <v>93</v>
      </c>
      <c r="B59">
        <v>15</v>
      </c>
      <c r="C59" t="str">
        <f>VLOOKUP(B59,'Startnummern Regio'!A:C,2,0)</f>
        <v>Leon Thoma</v>
      </c>
      <c r="D59">
        <f>VLOOKUP(B59,'Startnummern Regio'!A:C,3,0)</f>
        <v>2004</v>
      </c>
      <c r="E59" s="72">
        <v>52.209000000000003</v>
      </c>
      <c r="F59" s="72">
        <f t="shared" si="0"/>
        <v>6.9810000000000016</v>
      </c>
    </row>
    <row r="60" spans="1:6" x14ac:dyDescent="0.2">
      <c r="A60">
        <v>52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52.295999999999999</v>
      </c>
      <c r="F60" s="72">
        <f t="shared" si="0"/>
        <v>7.0679999999999978</v>
      </c>
    </row>
    <row r="61" spans="1:6" x14ac:dyDescent="0.2">
      <c r="A61">
        <v>27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52.375999999999998</v>
      </c>
      <c r="F61" s="72">
        <f t="shared" si="0"/>
        <v>7.1479999999999961</v>
      </c>
    </row>
    <row r="62" spans="1:6" x14ac:dyDescent="0.2">
      <c r="A62">
        <v>29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52.423999999999999</v>
      </c>
      <c r="F62" s="72">
        <f t="shared" si="0"/>
        <v>7.195999999999998</v>
      </c>
    </row>
    <row r="63" spans="1:6" x14ac:dyDescent="0.2">
      <c r="A63">
        <v>89</v>
      </c>
      <c r="B63">
        <v>9</v>
      </c>
      <c r="C63" t="str">
        <f>VLOOKUP(B63,'Startnummern Regio'!A:C,2,0)</f>
        <v>Thomas Isele</v>
      </c>
      <c r="D63">
        <f>VLOOKUP(B63,'Startnummern Regio'!A:C,3,0)</f>
        <v>2003</v>
      </c>
      <c r="E63" s="72">
        <v>52.456000000000003</v>
      </c>
      <c r="F63" s="72">
        <f t="shared" si="0"/>
        <v>7.2280000000000015</v>
      </c>
    </row>
    <row r="64" spans="1:6" x14ac:dyDescent="0.2">
      <c r="A64">
        <v>39</v>
      </c>
      <c r="B64">
        <v>13</v>
      </c>
      <c r="C64" t="str">
        <f>VLOOKUP(B64,'Startnummern Regio'!A:C,2,0)</f>
        <v>Ann-Katrin Schwietale</v>
      </c>
      <c r="D64">
        <f>VLOOKUP(B64,'Startnummern Regio'!A:C,3,0)</f>
        <v>2003</v>
      </c>
      <c r="E64" s="72">
        <v>52.484000000000002</v>
      </c>
      <c r="F64" s="72">
        <f t="shared" si="0"/>
        <v>7.2560000000000002</v>
      </c>
    </row>
    <row r="65" spans="1:6" x14ac:dyDescent="0.2">
      <c r="A65">
        <v>33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52.555</v>
      </c>
      <c r="F65" s="72">
        <f t="shared" si="0"/>
        <v>7.3269999999999982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52.572000000000003</v>
      </c>
      <c r="F66" s="72">
        <f t="shared" si="0"/>
        <v>7.3440000000000012</v>
      </c>
    </row>
    <row r="67" spans="1:6" x14ac:dyDescent="0.2">
      <c r="A67">
        <v>16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52.616999999999997</v>
      </c>
      <c r="F67" s="72">
        <f t="shared" si="0"/>
        <v>7.3889999999999958</v>
      </c>
    </row>
    <row r="68" spans="1:6" x14ac:dyDescent="0.2">
      <c r="A68">
        <v>99</v>
      </c>
      <c r="B68">
        <v>15</v>
      </c>
      <c r="C68" t="str">
        <f>VLOOKUP(B68,'Startnummern Regio'!A:C,2,0)</f>
        <v>Leon Thoma</v>
      </c>
      <c r="D68">
        <f>VLOOKUP(B68,'Startnummern Regio'!A:C,3,0)</f>
        <v>2004</v>
      </c>
      <c r="E68" s="72">
        <v>52.976999999999997</v>
      </c>
      <c r="F68" s="72">
        <f t="shared" ref="F68:F79" si="1">E68-$E$2</f>
        <v>7.7489999999999952</v>
      </c>
    </row>
    <row r="69" spans="1:6" x14ac:dyDescent="0.2">
      <c r="A69">
        <v>4</v>
      </c>
      <c r="B69">
        <v>6</v>
      </c>
      <c r="C69" t="str">
        <f>VLOOKUP(B69,'Startnummern Regio'!A:C,2,0)</f>
        <v>Anna Seger</v>
      </c>
      <c r="D69">
        <f>VLOOKUP(B69,'Startnummern Regio'!A:C,3,0)</f>
        <v>2003</v>
      </c>
      <c r="E69" s="72">
        <v>53.35</v>
      </c>
      <c r="F69" s="72">
        <f t="shared" si="1"/>
        <v>8.1219999999999999</v>
      </c>
    </row>
    <row r="70" spans="1:6" x14ac:dyDescent="0.2">
      <c r="A70">
        <v>61</v>
      </c>
      <c r="B70">
        <v>19</v>
      </c>
      <c r="C70" t="str">
        <f>VLOOKUP(B70,'Startnummern Regio'!A:C,2,0)</f>
        <v>Ramon Franz</v>
      </c>
      <c r="D70">
        <f>VLOOKUP(B70,'Startnummern Regio'!A:C,3,0)</f>
        <v>2004</v>
      </c>
      <c r="E70" s="72">
        <v>53.692999999999998</v>
      </c>
      <c r="F70" s="72">
        <f t="shared" si="1"/>
        <v>8.4649999999999963</v>
      </c>
    </row>
    <row r="71" spans="1:6" x14ac:dyDescent="0.2">
      <c r="A71">
        <v>87</v>
      </c>
      <c r="B71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72">
        <v>53.796999999999997</v>
      </c>
      <c r="F71" s="72">
        <f t="shared" si="1"/>
        <v>8.5689999999999955</v>
      </c>
    </row>
    <row r="72" spans="1:6" x14ac:dyDescent="0.2">
      <c r="A72">
        <v>80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53.872</v>
      </c>
      <c r="F72" s="72">
        <f t="shared" si="1"/>
        <v>8.6439999999999984</v>
      </c>
    </row>
    <row r="73" spans="1:6" x14ac:dyDescent="0.2">
      <c r="A73">
        <v>5</v>
      </c>
      <c r="B73">
        <v>13</v>
      </c>
      <c r="C73" t="str">
        <f>VLOOKUP(B73,'Startnummern Regio'!A:C,2,0)</f>
        <v>Ann-Katrin Schwietale</v>
      </c>
      <c r="D73">
        <f>VLOOKUP(B73,'Startnummern Regio'!A:C,3,0)</f>
        <v>2003</v>
      </c>
      <c r="E73" s="72">
        <v>53.872999999999998</v>
      </c>
      <c r="F73" s="72">
        <f t="shared" si="1"/>
        <v>8.644999999999996</v>
      </c>
    </row>
    <row r="74" spans="1:6" x14ac:dyDescent="0.2">
      <c r="A74">
        <v>78</v>
      </c>
      <c r="B74">
        <v>19</v>
      </c>
      <c r="C74" t="str">
        <f>VLOOKUP(B74,'Startnummern Regio'!A:C,2,0)</f>
        <v>Ramon Franz</v>
      </c>
      <c r="D74">
        <f>VLOOKUP(B74,'Startnummern Regio'!A:C,3,0)</f>
        <v>2004</v>
      </c>
      <c r="E74" s="72">
        <v>54.406999999999996</v>
      </c>
      <c r="F74" s="72">
        <f t="shared" si="1"/>
        <v>9.1789999999999949</v>
      </c>
    </row>
    <row r="75" spans="1:6" x14ac:dyDescent="0.2">
      <c r="A75">
        <v>35</v>
      </c>
      <c r="B75">
        <v>19</v>
      </c>
      <c r="C75" t="str">
        <f>VLOOKUP(B75,'Startnummern Regio'!A:C,2,0)</f>
        <v>Ramon Franz</v>
      </c>
      <c r="D75">
        <f>VLOOKUP(B75,'Startnummern Regio'!A:C,3,0)</f>
        <v>2004</v>
      </c>
      <c r="E75" s="72">
        <v>54.649000000000001</v>
      </c>
      <c r="F75" s="72">
        <f t="shared" si="1"/>
        <v>9.4209999999999994</v>
      </c>
    </row>
    <row r="76" spans="1:6" x14ac:dyDescent="0.2">
      <c r="A76">
        <v>70</v>
      </c>
      <c r="B76">
        <v>15</v>
      </c>
      <c r="C76" t="str">
        <f>VLOOKUP(B76,'Startnummern Regio'!A:C,2,0)</f>
        <v>Leon Thoma</v>
      </c>
      <c r="D76">
        <f>VLOOKUP(B76,'Startnummern Regio'!A:C,3,0)</f>
        <v>2004</v>
      </c>
      <c r="E76" s="72">
        <v>55.07</v>
      </c>
      <c r="F76" s="72">
        <f t="shared" si="1"/>
        <v>9.8419999999999987</v>
      </c>
    </row>
    <row r="77" spans="1:6" x14ac:dyDescent="0.2">
      <c r="A77">
        <v>94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55.491999999999997</v>
      </c>
      <c r="F77" s="72">
        <f t="shared" si="1"/>
        <v>10.263999999999996</v>
      </c>
    </row>
    <row r="78" spans="1:6" x14ac:dyDescent="0.2">
      <c r="A78">
        <v>25</v>
      </c>
      <c r="B78">
        <v>19</v>
      </c>
      <c r="C78" t="str">
        <f>VLOOKUP(B78,'Startnummern Regio'!A:C,2,0)</f>
        <v>Ramon Franz</v>
      </c>
      <c r="D78">
        <f>VLOOKUP(B78,'Startnummern Regio'!A:C,3,0)</f>
        <v>2004</v>
      </c>
      <c r="E78" s="72">
        <v>55.976999999999997</v>
      </c>
      <c r="F78" s="72">
        <f t="shared" si="1"/>
        <v>10.748999999999995</v>
      </c>
    </row>
    <row r="79" spans="1:6" x14ac:dyDescent="0.2">
      <c r="A79">
        <v>69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59.188000000000002</v>
      </c>
      <c r="F79" s="72">
        <f t="shared" si="1"/>
        <v>13.96</v>
      </c>
    </row>
  </sheetData>
  <sortState ref="A2:E98">
    <sortCondition ref="E2:E98"/>
  </sortState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9"/>
  <sheetViews>
    <sheetView workbookViewId="0">
      <selection activeCell="H20" sqref="H20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82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25.495999999999999</v>
      </c>
      <c r="F2" s="72">
        <f>E2-$E$2</f>
        <v>0</v>
      </c>
    </row>
    <row r="3" spans="1:6" x14ac:dyDescent="0.2">
      <c r="A3">
        <v>69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25.757999999999999</v>
      </c>
      <c r="F3" s="72">
        <f t="shared" ref="F3:F66" si="0">E3-$E$2</f>
        <v>0.26200000000000045</v>
      </c>
    </row>
    <row r="4" spans="1:6" x14ac:dyDescent="0.2">
      <c r="A4">
        <v>54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25.78</v>
      </c>
      <c r="F4" s="72">
        <f t="shared" si="0"/>
        <v>0.28400000000000247</v>
      </c>
    </row>
    <row r="5" spans="1:6" x14ac:dyDescent="0.2">
      <c r="A5">
        <v>117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25.920999999999999</v>
      </c>
      <c r="F5" s="72">
        <f t="shared" si="0"/>
        <v>0.42500000000000071</v>
      </c>
    </row>
    <row r="6" spans="1:6" x14ac:dyDescent="0.2">
      <c r="A6">
        <v>145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26.263000000000002</v>
      </c>
      <c r="F6" s="72">
        <f t="shared" si="0"/>
        <v>0.76700000000000301</v>
      </c>
    </row>
    <row r="7" spans="1:6" x14ac:dyDescent="0.2">
      <c r="A7">
        <v>19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26.265000000000001</v>
      </c>
      <c r="F7" s="72">
        <f t="shared" si="0"/>
        <v>0.7690000000000019</v>
      </c>
    </row>
    <row r="8" spans="1:6" x14ac:dyDescent="0.2">
      <c r="A8">
        <v>81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26.437000000000001</v>
      </c>
      <c r="F8" s="72">
        <f t="shared" si="0"/>
        <v>0.9410000000000025</v>
      </c>
    </row>
    <row r="9" spans="1:6" x14ac:dyDescent="0.2">
      <c r="A9">
        <v>79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 s="72">
        <v>26.504999999999999</v>
      </c>
      <c r="F9" s="72">
        <f t="shared" si="0"/>
        <v>1.0090000000000003</v>
      </c>
    </row>
    <row r="10" spans="1:6" x14ac:dyDescent="0.2">
      <c r="A10">
        <v>89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26.562999999999999</v>
      </c>
      <c r="F10" s="72">
        <f t="shared" si="0"/>
        <v>1.0670000000000002</v>
      </c>
    </row>
    <row r="11" spans="1:6" x14ac:dyDescent="0.2">
      <c r="A11">
        <v>68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26.588999999999999</v>
      </c>
      <c r="F11" s="72">
        <f t="shared" si="0"/>
        <v>1.093</v>
      </c>
    </row>
    <row r="12" spans="1:6" x14ac:dyDescent="0.2">
      <c r="A12">
        <v>42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26.693999999999999</v>
      </c>
      <c r="F12" s="72">
        <f t="shared" si="0"/>
        <v>1.1980000000000004</v>
      </c>
    </row>
    <row r="13" spans="1:6" x14ac:dyDescent="0.2">
      <c r="A13">
        <v>130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26.748000000000001</v>
      </c>
      <c r="F13" s="72">
        <f t="shared" si="0"/>
        <v>1.2520000000000024</v>
      </c>
    </row>
    <row r="14" spans="1:6" x14ac:dyDescent="0.2">
      <c r="A14">
        <v>67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26.785</v>
      </c>
      <c r="F14" s="72">
        <f t="shared" si="0"/>
        <v>1.2890000000000015</v>
      </c>
    </row>
    <row r="15" spans="1:6" x14ac:dyDescent="0.2">
      <c r="A15">
        <v>114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 s="72">
        <v>26.869</v>
      </c>
      <c r="F15" s="72">
        <f t="shared" si="0"/>
        <v>1.3730000000000011</v>
      </c>
    </row>
    <row r="16" spans="1:6" x14ac:dyDescent="0.2">
      <c r="A16">
        <v>1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26.968</v>
      </c>
      <c r="F16" s="72">
        <f t="shared" si="0"/>
        <v>1.4720000000000013</v>
      </c>
    </row>
    <row r="17" spans="1:6" x14ac:dyDescent="0.2">
      <c r="A17">
        <v>43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27.029</v>
      </c>
      <c r="F17" s="72">
        <f t="shared" si="0"/>
        <v>1.5330000000000013</v>
      </c>
    </row>
    <row r="18" spans="1:6" x14ac:dyDescent="0.2">
      <c r="A18">
        <v>146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 s="72">
        <v>27.048999999999999</v>
      </c>
      <c r="F18" s="72">
        <f t="shared" si="0"/>
        <v>1.5530000000000008</v>
      </c>
    </row>
    <row r="19" spans="1:6" x14ac:dyDescent="0.2">
      <c r="A19">
        <v>118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27.134</v>
      </c>
      <c r="F19" s="72">
        <f t="shared" si="0"/>
        <v>1.6380000000000017</v>
      </c>
    </row>
    <row r="20" spans="1:6" x14ac:dyDescent="0.2">
      <c r="A20">
        <v>100</v>
      </c>
      <c r="B20">
        <v>24</v>
      </c>
      <c r="C20" t="str">
        <f>VLOOKUP(B20,'Startnummern Regio'!A:C,2,0)</f>
        <v>Luca Hummel</v>
      </c>
      <c r="D20">
        <f>VLOOKUP(B20,'Startnummern Regio'!A:C,3,0)</f>
        <v>2001</v>
      </c>
      <c r="E20" s="72">
        <v>27.178999999999998</v>
      </c>
      <c r="F20" s="72">
        <f t="shared" si="0"/>
        <v>1.6829999999999998</v>
      </c>
    </row>
    <row r="21" spans="1:6" x14ac:dyDescent="0.2">
      <c r="A21">
        <v>144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27.331</v>
      </c>
      <c r="F21" s="72">
        <f t="shared" si="0"/>
        <v>1.8350000000000009</v>
      </c>
    </row>
    <row r="22" spans="1:6" x14ac:dyDescent="0.2">
      <c r="A22">
        <v>20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27.454999999999998</v>
      </c>
      <c r="F22" s="72">
        <f t="shared" si="0"/>
        <v>1.9589999999999996</v>
      </c>
    </row>
    <row r="23" spans="1:6" x14ac:dyDescent="0.2">
      <c r="A23">
        <v>103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27.457000000000001</v>
      </c>
      <c r="F23" s="72">
        <f t="shared" si="0"/>
        <v>1.9610000000000021</v>
      </c>
    </row>
    <row r="24" spans="1:6" x14ac:dyDescent="0.2">
      <c r="A24">
        <v>131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27.478000000000002</v>
      </c>
      <c r="F24" s="72">
        <f t="shared" si="0"/>
        <v>1.9820000000000029</v>
      </c>
    </row>
    <row r="25" spans="1:6" x14ac:dyDescent="0.2">
      <c r="A25">
        <v>29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27.536999999999999</v>
      </c>
      <c r="F25" s="72">
        <f t="shared" si="0"/>
        <v>2.0410000000000004</v>
      </c>
    </row>
    <row r="26" spans="1:6" x14ac:dyDescent="0.2">
      <c r="A26">
        <v>37</v>
      </c>
      <c r="B26">
        <v>24</v>
      </c>
      <c r="C26" t="str">
        <f>VLOOKUP(B26,'Startnummern Regio'!A:C,2,0)</f>
        <v>Luca Hummel</v>
      </c>
      <c r="D26">
        <f>VLOOKUP(B26,'Startnummern Regio'!A:C,3,0)</f>
        <v>2001</v>
      </c>
      <c r="E26" s="72">
        <v>27.561</v>
      </c>
      <c r="F26" s="72">
        <f t="shared" si="0"/>
        <v>2.0650000000000013</v>
      </c>
    </row>
    <row r="27" spans="1:6" x14ac:dyDescent="0.2">
      <c r="A27">
        <v>90</v>
      </c>
      <c r="B27">
        <v>27</v>
      </c>
      <c r="C27" t="str">
        <f>VLOOKUP(B27,'Startnummern Regio'!A:C,2,0)</f>
        <v>Lavinia Horning</v>
      </c>
      <c r="D27">
        <f>VLOOKUP(B27,'Startnummern Regio'!A:C,3,0)</f>
        <v>2002</v>
      </c>
      <c r="E27" s="72">
        <v>27.664999999999999</v>
      </c>
      <c r="F27" s="72">
        <f t="shared" si="0"/>
        <v>2.1690000000000005</v>
      </c>
    </row>
    <row r="28" spans="1:6" x14ac:dyDescent="0.2">
      <c r="A28">
        <v>16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28.187999999999999</v>
      </c>
      <c r="F28" s="72">
        <f t="shared" si="0"/>
        <v>2.6920000000000002</v>
      </c>
    </row>
    <row r="29" spans="1:6" x14ac:dyDescent="0.2">
      <c r="A29">
        <v>66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28.224</v>
      </c>
      <c r="F29" s="72">
        <f t="shared" si="0"/>
        <v>2.7280000000000015</v>
      </c>
    </row>
    <row r="30" spans="1:6" x14ac:dyDescent="0.2">
      <c r="A30">
        <v>38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28.225999999999999</v>
      </c>
      <c r="F30" s="72">
        <f t="shared" si="0"/>
        <v>2.7300000000000004</v>
      </c>
    </row>
    <row r="31" spans="1:6" x14ac:dyDescent="0.2">
      <c r="A31">
        <v>51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28.344999999999999</v>
      </c>
      <c r="F31" s="72">
        <f t="shared" si="0"/>
        <v>2.8490000000000002</v>
      </c>
    </row>
    <row r="32" spans="1:6" x14ac:dyDescent="0.2">
      <c r="A32">
        <v>62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 s="72">
        <v>28.457000000000001</v>
      </c>
      <c r="F32" s="72">
        <f t="shared" si="0"/>
        <v>2.9610000000000021</v>
      </c>
    </row>
    <row r="33" spans="1:6" x14ac:dyDescent="0.2">
      <c r="A33">
        <v>149</v>
      </c>
      <c r="B33">
        <v>21</v>
      </c>
      <c r="C33" t="str">
        <f>VLOOKUP(B33,'Startnummern Regio'!A:C,2,0)</f>
        <v>Moritz Hummel</v>
      </c>
      <c r="D33">
        <f>VLOOKUP(B33,'Startnummern Regio'!A:C,3,0)</f>
        <v>2003</v>
      </c>
      <c r="E33" s="72">
        <v>28.460999999999999</v>
      </c>
      <c r="F33" s="72">
        <f t="shared" si="0"/>
        <v>2.9649999999999999</v>
      </c>
    </row>
    <row r="34" spans="1:6" x14ac:dyDescent="0.2">
      <c r="A34">
        <v>75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 s="72">
        <v>28.602</v>
      </c>
      <c r="F34" s="72">
        <f t="shared" si="0"/>
        <v>3.1060000000000016</v>
      </c>
    </row>
    <row r="35" spans="1:6" x14ac:dyDescent="0.2">
      <c r="A35">
        <v>23</v>
      </c>
      <c r="B35">
        <v>21</v>
      </c>
      <c r="C35" t="str">
        <f>VLOOKUP(B35,'Startnummern Regio'!A:C,2,0)</f>
        <v>Moritz Hummel</v>
      </c>
      <c r="D35">
        <f>VLOOKUP(B35,'Startnummern Regio'!A:C,3,0)</f>
        <v>2003</v>
      </c>
      <c r="E35" s="72">
        <v>28.657</v>
      </c>
      <c r="F35" s="72">
        <f t="shared" si="0"/>
        <v>3.1610000000000014</v>
      </c>
    </row>
    <row r="36" spans="1:6" x14ac:dyDescent="0.2">
      <c r="A36">
        <v>137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 s="72">
        <v>28.690999999999999</v>
      </c>
      <c r="F36" s="72">
        <f t="shared" si="0"/>
        <v>3.1950000000000003</v>
      </c>
    </row>
    <row r="37" spans="1:6" x14ac:dyDescent="0.2">
      <c r="A37">
        <v>83</v>
      </c>
      <c r="B37">
        <v>9</v>
      </c>
      <c r="C37" t="str">
        <f>VLOOKUP(B37,'Startnummern Regio'!A:C,2,0)</f>
        <v>Thomas Isele</v>
      </c>
      <c r="D37">
        <f>VLOOKUP(B37,'Startnummern Regio'!A:C,3,0)</f>
        <v>2003</v>
      </c>
      <c r="E37" s="72">
        <v>28.722000000000001</v>
      </c>
      <c r="F37" s="72">
        <f t="shared" si="0"/>
        <v>3.2260000000000026</v>
      </c>
    </row>
    <row r="38" spans="1:6" x14ac:dyDescent="0.2">
      <c r="A38">
        <v>49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 s="72">
        <v>28.806999999999999</v>
      </c>
      <c r="F38" s="72">
        <f t="shared" si="0"/>
        <v>3.3109999999999999</v>
      </c>
    </row>
    <row r="39" spans="1:6" x14ac:dyDescent="0.2">
      <c r="A39">
        <v>92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 s="72">
        <v>28.870999999999999</v>
      </c>
      <c r="F39" s="72">
        <f t="shared" si="0"/>
        <v>3.375</v>
      </c>
    </row>
    <row r="40" spans="1:6" x14ac:dyDescent="0.2">
      <c r="A40">
        <v>63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28.922000000000001</v>
      </c>
      <c r="F40" s="72">
        <f t="shared" si="0"/>
        <v>3.4260000000000019</v>
      </c>
    </row>
    <row r="41" spans="1:6" x14ac:dyDescent="0.2">
      <c r="A41">
        <v>35</v>
      </c>
      <c r="B41">
        <v>36</v>
      </c>
      <c r="C41" t="str">
        <f>VLOOKUP(B41,'Startnummern Regio'!A:C,2,0)</f>
        <v>Leo Scherer</v>
      </c>
      <c r="D41">
        <f>VLOOKUP(B41,'Startnummern Regio'!A:C,3,0)</f>
        <v>2006</v>
      </c>
      <c r="E41" s="72">
        <v>29.081</v>
      </c>
      <c r="F41" s="72">
        <f t="shared" si="0"/>
        <v>3.5850000000000009</v>
      </c>
    </row>
    <row r="42" spans="1:6" x14ac:dyDescent="0.2">
      <c r="A42">
        <v>147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29.108000000000001</v>
      </c>
      <c r="F42" s="72">
        <f t="shared" si="0"/>
        <v>3.6120000000000019</v>
      </c>
    </row>
    <row r="43" spans="1:6" x14ac:dyDescent="0.2">
      <c r="A43">
        <v>34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29.111999999999998</v>
      </c>
      <c r="F43" s="72">
        <f t="shared" si="0"/>
        <v>3.6159999999999997</v>
      </c>
    </row>
    <row r="44" spans="1:6" x14ac:dyDescent="0.2">
      <c r="A44">
        <v>97</v>
      </c>
      <c r="B44">
        <v>21</v>
      </c>
      <c r="C44" t="str">
        <f>VLOOKUP(B44,'Startnummern Regio'!A:C,2,0)</f>
        <v>Moritz Hummel</v>
      </c>
      <c r="D44">
        <f>VLOOKUP(B44,'Startnummern Regio'!A:C,3,0)</f>
        <v>2003</v>
      </c>
      <c r="E44" s="72">
        <v>29.195</v>
      </c>
      <c r="F44" s="72">
        <f t="shared" si="0"/>
        <v>3.6990000000000016</v>
      </c>
    </row>
    <row r="45" spans="1:6" x14ac:dyDescent="0.2">
      <c r="A45">
        <v>152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29.215</v>
      </c>
      <c r="F45" s="72">
        <f t="shared" si="0"/>
        <v>3.7190000000000012</v>
      </c>
    </row>
    <row r="46" spans="1:6" x14ac:dyDescent="0.2">
      <c r="A46">
        <v>32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29.277000000000001</v>
      </c>
      <c r="F46" s="72">
        <f t="shared" si="0"/>
        <v>3.7810000000000024</v>
      </c>
    </row>
    <row r="47" spans="1:6" x14ac:dyDescent="0.2">
      <c r="A47">
        <v>124</v>
      </c>
      <c r="B47">
        <v>21</v>
      </c>
      <c r="C47" t="str">
        <f>VLOOKUP(B47,'Startnummern Regio'!A:C,2,0)</f>
        <v>Moritz Hummel</v>
      </c>
      <c r="D47">
        <f>VLOOKUP(B47,'Startnummern Regio'!A:C,3,0)</f>
        <v>2003</v>
      </c>
      <c r="E47" s="72">
        <v>29.347000000000001</v>
      </c>
      <c r="F47" s="72">
        <f t="shared" si="0"/>
        <v>3.8510000000000026</v>
      </c>
    </row>
    <row r="48" spans="1:6" x14ac:dyDescent="0.2">
      <c r="A48">
        <v>60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29.353000000000002</v>
      </c>
      <c r="F48" s="72">
        <f t="shared" si="0"/>
        <v>3.8570000000000029</v>
      </c>
    </row>
    <row r="49" spans="1:6" x14ac:dyDescent="0.2">
      <c r="A49">
        <v>48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 s="72">
        <v>29.433</v>
      </c>
      <c r="F49" s="72">
        <f t="shared" si="0"/>
        <v>3.9370000000000012</v>
      </c>
    </row>
    <row r="50" spans="1:6" x14ac:dyDescent="0.2">
      <c r="A50">
        <v>24</v>
      </c>
      <c r="B50">
        <v>36</v>
      </c>
      <c r="C50" t="str">
        <f>VLOOKUP(B50,'Startnummern Regio'!A:C,2,0)</f>
        <v>Leo Scherer</v>
      </c>
      <c r="D50">
        <f>VLOOKUP(B50,'Startnummern Regio'!A:C,3,0)</f>
        <v>2006</v>
      </c>
      <c r="E50" s="72">
        <v>29.477</v>
      </c>
      <c r="F50" s="72">
        <f t="shared" si="0"/>
        <v>3.9810000000000016</v>
      </c>
    </row>
    <row r="51" spans="1:6" x14ac:dyDescent="0.2">
      <c r="A51">
        <v>150</v>
      </c>
      <c r="B51">
        <v>36</v>
      </c>
      <c r="C51" t="str">
        <f>VLOOKUP(B51,'Startnummern Regio'!A:C,2,0)</f>
        <v>Leo Scherer</v>
      </c>
      <c r="D51">
        <f>VLOOKUP(B51,'Startnummern Regio'!A:C,3,0)</f>
        <v>2006</v>
      </c>
      <c r="E51" s="72">
        <v>29.478999999999999</v>
      </c>
      <c r="F51" s="72">
        <f t="shared" si="0"/>
        <v>3.9830000000000005</v>
      </c>
    </row>
    <row r="52" spans="1:6" x14ac:dyDescent="0.2">
      <c r="A52">
        <v>46</v>
      </c>
      <c r="B52">
        <v>9</v>
      </c>
      <c r="C52" t="str">
        <f>VLOOKUP(B52,'Startnummern Regio'!A:C,2,0)</f>
        <v>Thomas Isele</v>
      </c>
      <c r="D52">
        <f>VLOOKUP(B52,'Startnummern Regio'!A:C,3,0)</f>
        <v>2003</v>
      </c>
      <c r="E52" s="72">
        <v>29.544</v>
      </c>
      <c r="F52" s="72">
        <f t="shared" si="0"/>
        <v>4.0480000000000018</v>
      </c>
    </row>
    <row r="53" spans="1:6" x14ac:dyDescent="0.2">
      <c r="A53">
        <v>95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29.620999999999999</v>
      </c>
      <c r="F53" s="72">
        <f t="shared" si="0"/>
        <v>4.125</v>
      </c>
    </row>
    <row r="54" spans="1:6" x14ac:dyDescent="0.2">
      <c r="A54">
        <v>110</v>
      </c>
      <c r="B54">
        <v>21</v>
      </c>
      <c r="C54" t="str">
        <f>VLOOKUP(B54,'Startnummern Regio'!A:C,2,0)</f>
        <v>Moritz Hummel</v>
      </c>
      <c r="D54">
        <f>VLOOKUP(B54,'Startnummern Regio'!A:C,3,0)</f>
        <v>2003</v>
      </c>
      <c r="E54" s="72">
        <v>29.623999999999999</v>
      </c>
      <c r="F54" s="72">
        <f t="shared" si="0"/>
        <v>4.1280000000000001</v>
      </c>
    </row>
    <row r="55" spans="1:6" x14ac:dyDescent="0.2">
      <c r="A55">
        <v>122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29.628</v>
      </c>
      <c r="F55" s="72">
        <f t="shared" si="0"/>
        <v>4.1320000000000014</v>
      </c>
    </row>
    <row r="56" spans="1:6" x14ac:dyDescent="0.2">
      <c r="A56">
        <v>101</v>
      </c>
      <c r="B56">
        <v>5</v>
      </c>
      <c r="C56" t="str">
        <f>VLOOKUP(B56,'Startnummern Regio'!A:C,2,0)</f>
        <v>Hanna Höflinger</v>
      </c>
      <c r="D56">
        <f>VLOOKUP(B56,'Startnummern Regio'!A:C,3,0)</f>
        <v>2002</v>
      </c>
      <c r="E56" s="72">
        <v>29.67</v>
      </c>
      <c r="F56" s="72">
        <f t="shared" si="0"/>
        <v>4.174000000000003</v>
      </c>
    </row>
    <row r="57" spans="1:6" x14ac:dyDescent="0.2">
      <c r="A57">
        <v>15</v>
      </c>
      <c r="B57">
        <v>24</v>
      </c>
      <c r="C57" t="str">
        <f>VLOOKUP(B57,'Startnummern Regio'!A:C,2,0)</f>
        <v>Luca Hummel</v>
      </c>
      <c r="D57">
        <f>VLOOKUP(B57,'Startnummern Regio'!A:C,3,0)</f>
        <v>2001</v>
      </c>
      <c r="E57" s="72">
        <v>29.911999999999999</v>
      </c>
      <c r="F57" s="72">
        <f t="shared" si="0"/>
        <v>4.4160000000000004</v>
      </c>
    </row>
    <row r="58" spans="1:6" x14ac:dyDescent="0.2">
      <c r="A58">
        <v>140</v>
      </c>
      <c r="B58">
        <v>24</v>
      </c>
      <c r="C58" t="str">
        <f>VLOOKUP(B58,'Startnummern Regio'!A:C,2,0)</f>
        <v>Luca Hummel</v>
      </c>
      <c r="D58">
        <f>VLOOKUP(B58,'Startnummern Regio'!A:C,3,0)</f>
        <v>2001</v>
      </c>
      <c r="E58" s="72">
        <v>29.937999999999999</v>
      </c>
      <c r="F58" s="72">
        <f t="shared" si="0"/>
        <v>4.4420000000000002</v>
      </c>
    </row>
    <row r="59" spans="1:6" x14ac:dyDescent="0.2">
      <c r="A59">
        <v>84</v>
      </c>
      <c r="B59">
        <v>14</v>
      </c>
      <c r="C59" t="str">
        <f>VLOOKUP(B59,'Startnummern Regio'!A:C,2,0)</f>
        <v>Patrick Bolle</v>
      </c>
      <c r="D59">
        <f>VLOOKUP(B59,'Startnummern Regio'!A:C,3,0)</f>
        <v>2005</v>
      </c>
      <c r="E59" s="72">
        <v>29.940999999999999</v>
      </c>
      <c r="F59" s="72">
        <f t="shared" si="0"/>
        <v>4.4450000000000003</v>
      </c>
    </row>
    <row r="60" spans="1:6" x14ac:dyDescent="0.2">
      <c r="A60">
        <v>53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 s="72">
        <v>29.972000000000001</v>
      </c>
      <c r="F60" s="72">
        <f t="shared" si="0"/>
        <v>4.4760000000000026</v>
      </c>
    </row>
    <row r="61" spans="1:6" x14ac:dyDescent="0.2">
      <c r="A61">
        <v>134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 s="72">
        <v>29.984999999999999</v>
      </c>
      <c r="F61" s="72">
        <f t="shared" si="0"/>
        <v>4.4890000000000008</v>
      </c>
    </row>
    <row r="62" spans="1:6" x14ac:dyDescent="0.2">
      <c r="A62">
        <v>25</v>
      </c>
      <c r="B62">
        <v>1</v>
      </c>
      <c r="C62" t="str">
        <f>VLOOKUP(B62,'Startnummern Regio'!A:C,2,0)</f>
        <v>Mika Knöll</v>
      </c>
      <c r="D62">
        <f>VLOOKUP(B62,'Startnummern Regio'!A:C,3,0)</f>
        <v>2005</v>
      </c>
      <c r="E62" s="72">
        <v>30.013000000000002</v>
      </c>
      <c r="F62" s="72">
        <f t="shared" si="0"/>
        <v>4.517000000000003</v>
      </c>
    </row>
    <row r="63" spans="1:6" x14ac:dyDescent="0.2">
      <c r="A63">
        <v>138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 s="72">
        <v>30.041</v>
      </c>
      <c r="F63" s="72">
        <f t="shared" si="0"/>
        <v>4.5450000000000017</v>
      </c>
    </row>
    <row r="64" spans="1:6" x14ac:dyDescent="0.2">
      <c r="A64">
        <v>109</v>
      </c>
      <c r="B64">
        <v>9</v>
      </c>
      <c r="C64" t="str">
        <f>VLOOKUP(B64,'Startnummern Regio'!A:C,2,0)</f>
        <v>Thomas Isele</v>
      </c>
      <c r="D64">
        <f>VLOOKUP(B64,'Startnummern Regio'!A:C,3,0)</f>
        <v>2003</v>
      </c>
      <c r="E64" s="72">
        <v>30.126000000000001</v>
      </c>
      <c r="F64" s="72">
        <f t="shared" si="0"/>
        <v>4.6300000000000026</v>
      </c>
    </row>
    <row r="65" spans="1:6" x14ac:dyDescent="0.2">
      <c r="A65">
        <v>119</v>
      </c>
      <c r="B65">
        <v>1</v>
      </c>
      <c r="C65" t="str">
        <f>VLOOKUP(B65,'Startnummern Regio'!A:C,2,0)</f>
        <v>Mika Knöll</v>
      </c>
      <c r="D65">
        <f>VLOOKUP(B65,'Startnummern Regio'!A:C,3,0)</f>
        <v>2005</v>
      </c>
      <c r="E65" s="72">
        <v>30.184999999999999</v>
      </c>
      <c r="F65" s="72">
        <f t="shared" si="0"/>
        <v>4.6890000000000001</v>
      </c>
    </row>
    <row r="66" spans="1:6" x14ac:dyDescent="0.2">
      <c r="A66">
        <v>74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 s="72">
        <v>30.210999999999999</v>
      </c>
      <c r="F66" s="72">
        <f t="shared" si="0"/>
        <v>4.7149999999999999</v>
      </c>
    </row>
    <row r="67" spans="1:6" x14ac:dyDescent="0.2">
      <c r="A67">
        <v>33</v>
      </c>
      <c r="B67">
        <v>14</v>
      </c>
      <c r="C67" t="str">
        <f>VLOOKUP(B67,'Startnummern Regio'!A:C,2,0)</f>
        <v>Patrick Bolle</v>
      </c>
      <c r="D67">
        <f>VLOOKUP(B67,'Startnummern Regio'!A:C,3,0)</f>
        <v>2005</v>
      </c>
      <c r="E67" s="72">
        <v>30.24</v>
      </c>
      <c r="F67" s="72">
        <f t="shared" ref="F67:F130" si="1">E67-$E$2</f>
        <v>4.7439999999999998</v>
      </c>
    </row>
    <row r="68" spans="1:6" x14ac:dyDescent="0.2">
      <c r="A68">
        <v>148</v>
      </c>
      <c r="B68">
        <v>14</v>
      </c>
      <c r="C68" t="str">
        <f>VLOOKUP(B68,'Startnummern Regio'!A:C,2,0)</f>
        <v>Patrick Bolle</v>
      </c>
      <c r="D68">
        <f>VLOOKUP(B68,'Startnummern Regio'!A:C,3,0)</f>
        <v>2005</v>
      </c>
      <c r="E68" s="72">
        <v>30.318000000000001</v>
      </c>
      <c r="F68" s="72">
        <f t="shared" si="1"/>
        <v>4.8220000000000027</v>
      </c>
    </row>
    <row r="69" spans="1:6" x14ac:dyDescent="0.2">
      <c r="A69">
        <v>123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30.463999999999999</v>
      </c>
      <c r="F69" s="72">
        <f t="shared" si="1"/>
        <v>4.968</v>
      </c>
    </row>
    <row r="70" spans="1:6" x14ac:dyDescent="0.2">
      <c r="A70">
        <v>125</v>
      </c>
      <c r="B70">
        <v>36</v>
      </c>
      <c r="C70" t="str">
        <f>VLOOKUP(B70,'Startnummern Regio'!A:C,2,0)</f>
        <v>Leo Scherer</v>
      </c>
      <c r="D70">
        <f>VLOOKUP(B70,'Startnummern Regio'!A:C,3,0)</f>
        <v>2006</v>
      </c>
      <c r="E70" s="72">
        <v>30.506</v>
      </c>
      <c r="F70" s="72">
        <f t="shared" si="1"/>
        <v>5.0100000000000016</v>
      </c>
    </row>
    <row r="71" spans="1:6" x14ac:dyDescent="0.2">
      <c r="A71">
        <v>136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2">
        <v>30.622</v>
      </c>
      <c r="F71" s="72">
        <f t="shared" si="1"/>
        <v>5.1260000000000012</v>
      </c>
    </row>
    <row r="72" spans="1:6" x14ac:dyDescent="0.2">
      <c r="A72">
        <v>9</v>
      </c>
      <c r="B72">
        <v>1</v>
      </c>
      <c r="C72" t="str">
        <f>VLOOKUP(B72,'Startnummern Regio'!A:C,2,0)</f>
        <v>Mika Knöll</v>
      </c>
      <c r="D72">
        <f>VLOOKUP(B72,'Startnummern Regio'!A:C,3,0)</f>
        <v>2005</v>
      </c>
      <c r="E72" s="72">
        <v>30.811</v>
      </c>
      <c r="F72" s="72">
        <f t="shared" si="1"/>
        <v>5.3150000000000013</v>
      </c>
    </row>
    <row r="73" spans="1:6" x14ac:dyDescent="0.2">
      <c r="A73">
        <v>107</v>
      </c>
      <c r="B73">
        <v>1</v>
      </c>
      <c r="C73" t="str">
        <f>VLOOKUP(B73,'Startnummern Regio'!A:C,2,0)</f>
        <v>Mika Knöll</v>
      </c>
      <c r="D73">
        <f>VLOOKUP(B73,'Startnummern Regio'!A:C,3,0)</f>
        <v>2005</v>
      </c>
      <c r="E73" s="72">
        <v>30.864000000000001</v>
      </c>
      <c r="F73" s="72">
        <f t="shared" si="1"/>
        <v>5.3680000000000021</v>
      </c>
    </row>
    <row r="74" spans="1:6" x14ac:dyDescent="0.2">
      <c r="A74">
        <v>127</v>
      </c>
      <c r="B74">
        <v>5</v>
      </c>
      <c r="C74" t="str">
        <f>VLOOKUP(B74,'Startnummern Regio'!A:C,2,0)</f>
        <v>Hanna Höflinger</v>
      </c>
      <c r="D74">
        <f>VLOOKUP(B74,'Startnummern Regio'!A:C,3,0)</f>
        <v>2002</v>
      </c>
      <c r="E74" s="72">
        <v>31.087</v>
      </c>
      <c r="F74" s="72">
        <f t="shared" si="1"/>
        <v>5.5910000000000011</v>
      </c>
    </row>
    <row r="75" spans="1:6" x14ac:dyDescent="0.2">
      <c r="A75">
        <v>115</v>
      </c>
      <c r="B75">
        <v>5</v>
      </c>
      <c r="C75" t="str">
        <f>VLOOKUP(B75,'Startnummern Regio'!A:C,2,0)</f>
        <v>Hanna Höflinger</v>
      </c>
      <c r="D75">
        <f>VLOOKUP(B75,'Startnummern Regio'!A:C,3,0)</f>
        <v>2002</v>
      </c>
      <c r="E75" s="72">
        <v>31.157</v>
      </c>
      <c r="F75" s="72">
        <f t="shared" si="1"/>
        <v>5.6610000000000014</v>
      </c>
    </row>
    <row r="76" spans="1:6" x14ac:dyDescent="0.2">
      <c r="A76">
        <v>132</v>
      </c>
      <c r="B76">
        <v>1</v>
      </c>
      <c r="C76" t="str">
        <f>VLOOKUP(B76,'Startnummern Regio'!A:C,2,0)</f>
        <v>Mika Knöll</v>
      </c>
      <c r="D76">
        <f>VLOOKUP(B76,'Startnummern Regio'!A:C,3,0)</f>
        <v>2005</v>
      </c>
      <c r="E76" s="72">
        <v>31.25</v>
      </c>
      <c r="F76" s="72">
        <f t="shared" si="1"/>
        <v>5.7540000000000013</v>
      </c>
    </row>
    <row r="77" spans="1:6" x14ac:dyDescent="0.2">
      <c r="A77">
        <v>45</v>
      </c>
      <c r="B77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72">
        <v>31.327000000000002</v>
      </c>
      <c r="F77" s="72">
        <f t="shared" si="1"/>
        <v>5.8310000000000031</v>
      </c>
    </row>
    <row r="78" spans="1:6" x14ac:dyDescent="0.2">
      <c r="A78">
        <v>30</v>
      </c>
      <c r="B78">
        <v>13</v>
      </c>
      <c r="C78" t="str">
        <f>VLOOKUP(B78,'Startnummern Regio'!A:C,2,0)</f>
        <v>Ann-Katrin Schwietale</v>
      </c>
      <c r="D78">
        <f>VLOOKUP(B78,'Startnummern Regio'!A:C,3,0)</f>
        <v>2003</v>
      </c>
      <c r="E78" s="72">
        <v>31.356999999999999</v>
      </c>
      <c r="F78" s="72">
        <f t="shared" si="1"/>
        <v>5.8610000000000007</v>
      </c>
    </row>
    <row r="79" spans="1:6" x14ac:dyDescent="0.2">
      <c r="A79">
        <v>4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 s="72">
        <v>31.486000000000001</v>
      </c>
      <c r="F79" s="72">
        <f t="shared" si="1"/>
        <v>5.990000000000002</v>
      </c>
    </row>
    <row r="80" spans="1:6" x14ac:dyDescent="0.2">
      <c r="A80">
        <v>111</v>
      </c>
      <c r="B80">
        <v>36</v>
      </c>
      <c r="C80" t="str">
        <f>VLOOKUP(B80,'Startnummern Regio'!A:C,2,0)</f>
        <v>Leo Scherer</v>
      </c>
      <c r="D80">
        <f>VLOOKUP(B80,'Startnummern Regio'!A:C,3,0)</f>
        <v>2006</v>
      </c>
      <c r="E80" s="72">
        <v>31.501000000000001</v>
      </c>
      <c r="F80" s="72">
        <f t="shared" si="1"/>
        <v>6.0050000000000026</v>
      </c>
    </row>
    <row r="81" spans="1:6" x14ac:dyDescent="0.2">
      <c r="A81">
        <v>39</v>
      </c>
      <c r="B81">
        <v>1</v>
      </c>
      <c r="C81" t="str">
        <f>VLOOKUP(B81,'Startnummern Regio'!A:C,2,0)</f>
        <v>Mika Knöll</v>
      </c>
      <c r="D81">
        <f>VLOOKUP(B81,'Startnummern Regio'!A:C,3,0)</f>
        <v>2005</v>
      </c>
      <c r="E81" s="72">
        <v>31.568999999999999</v>
      </c>
      <c r="F81" s="72">
        <f t="shared" si="1"/>
        <v>6.0730000000000004</v>
      </c>
    </row>
    <row r="82" spans="1:6" x14ac:dyDescent="0.2">
      <c r="A82">
        <v>96</v>
      </c>
      <c r="B82">
        <v>36</v>
      </c>
      <c r="C82" t="str">
        <f>VLOOKUP(B82,'Startnummern Regio'!A:C,2,0)</f>
        <v>Leo Scherer</v>
      </c>
      <c r="D82">
        <f>VLOOKUP(B82,'Startnummern Regio'!A:C,3,0)</f>
        <v>2006</v>
      </c>
      <c r="E82" s="72">
        <v>31.594000000000001</v>
      </c>
      <c r="F82" s="72">
        <f t="shared" si="1"/>
        <v>6.0980000000000025</v>
      </c>
    </row>
    <row r="83" spans="1:6" x14ac:dyDescent="0.2">
      <c r="A83">
        <v>129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31.687999999999999</v>
      </c>
      <c r="F83" s="72">
        <f t="shared" si="1"/>
        <v>6.1920000000000002</v>
      </c>
    </row>
    <row r="84" spans="1:6" x14ac:dyDescent="0.2">
      <c r="A84">
        <v>151</v>
      </c>
      <c r="B84">
        <v>2</v>
      </c>
      <c r="C84" t="str">
        <f>VLOOKUP(B84,'Startnummern Regio'!A:C,2,0)</f>
        <v>Robin Holz</v>
      </c>
      <c r="D84">
        <f>VLOOKUP(B84,'Startnummern Regio'!A:C,3,0)</f>
        <v>2005</v>
      </c>
      <c r="E84" s="72">
        <v>31.742999999999999</v>
      </c>
      <c r="F84" s="72">
        <f t="shared" si="1"/>
        <v>6.2469999999999999</v>
      </c>
    </row>
    <row r="85" spans="1:6" x14ac:dyDescent="0.2">
      <c r="A85">
        <v>65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 s="72">
        <v>32.1</v>
      </c>
      <c r="F85" s="72">
        <f t="shared" si="1"/>
        <v>6.6040000000000028</v>
      </c>
    </row>
    <row r="86" spans="1:6" x14ac:dyDescent="0.2">
      <c r="A86">
        <v>99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32.101999999999997</v>
      </c>
      <c r="F86" s="72">
        <f t="shared" si="1"/>
        <v>6.6059999999999981</v>
      </c>
    </row>
    <row r="87" spans="1:6" x14ac:dyDescent="0.2">
      <c r="A87">
        <v>47</v>
      </c>
      <c r="B87">
        <v>14</v>
      </c>
      <c r="C87" t="str">
        <f>VLOOKUP(B87,'Startnummern Regio'!A:C,2,0)</f>
        <v>Patrick Bolle</v>
      </c>
      <c r="D87">
        <f>VLOOKUP(B87,'Startnummern Regio'!A:C,3,0)</f>
        <v>2005</v>
      </c>
      <c r="E87" s="72">
        <v>32.219000000000001</v>
      </c>
      <c r="F87" s="72">
        <f t="shared" si="1"/>
        <v>6.7230000000000025</v>
      </c>
    </row>
    <row r="88" spans="1:6" x14ac:dyDescent="0.2">
      <c r="A88">
        <v>116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32.308</v>
      </c>
      <c r="F88" s="72">
        <f t="shared" si="1"/>
        <v>6.8120000000000012</v>
      </c>
    </row>
    <row r="89" spans="1:6" x14ac:dyDescent="0.2">
      <c r="A89">
        <v>52</v>
      </c>
      <c r="B89">
        <v>24</v>
      </c>
      <c r="C89" t="str">
        <f>VLOOKUP(B89,'Startnummern Regio'!A:C,2,0)</f>
        <v>Luca Hummel</v>
      </c>
      <c r="D89">
        <f>VLOOKUP(B89,'Startnummern Regio'!A:C,3,0)</f>
        <v>2001</v>
      </c>
      <c r="E89" s="72">
        <v>32.338999999999999</v>
      </c>
      <c r="F89" s="72">
        <f t="shared" si="1"/>
        <v>6.843</v>
      </c>
    </row>
    <row r="90" spans="1:6" x14ac:dyDescent="0.2">
      <c r="A90">
        <v>57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 s="72">
        <v>32.662999999999997</v>
      </c>
      <c r="F90" s="72">
        <f t="shared" si="1"/>
        <v>7.166999999999998</v>
      </c>
    </row>
    <row r="91" spans="1:6" x14ac:dyDescent="0.2">
      <c r="A91">
        <v>50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32.792000000000002</v>
      </c>
      <c r="F91" s="72">
        <f t="shared" si="1"/>
        <v>7.2960000000000029</v>
      </c>
    </row>
    <row r="92" spans="1:6" x14ac:dyDescent="0.2">
      <c r="A92">
        <v>26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32.85</v>
      </c>
      <c r="F92" s="72">
        <f t="shared" si="1"/>
        <v>7.3540000000000028</v>
      </c>
    </row>
    <row r="93" spans="1:6" x14ac:dyDescent="0.2">
      <c r="A93">
        <v>21</v>
      </c>
      <c r="B93">
        <v>13</v>
      </c>
      <c r="C93" t="str">
        <f>VLOOKUP(B93,'Startnummern Regio'!A:C,2,0)</f>
        <v>Ann-Katrin Schwietale</v>
      </c>
      <c r="D93">
        <f>VLOOKUP(B93,'Startnummern Regio'!A:C,3,0)</f>
        <v>2003</v>
      </c>
      <c r="E93" s="72">
        <v>32.865000000000002</v>
      </c>
      <c r="F93" s="72">
        <f t="shared" si="1"/>
        <v>7.3690000000000033</v>
      </c>
    </row>
    <row r="94" spans="1:6" x14ac:dyDescent="0.2">
      <c r="A94">
        <v>154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33.036000000000001</v>
      </c>
      <c r="F94" s="72">
        <f t="shared" si="1"/>
        <v>7.5400000000000027</v>
      </c>
    </row>
    <row r="95" spans="1:6" x14ac:dyDescent="0.2">
      <c r="A95">
        <v>77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33.167999999999999</v>
      </c>
      <c r="F95" s="72">
        <f t="shared" si="1"/>
        <v>7.6720000000000006</v>
      </c>
    </row>
    <row r="96" spans="1:6" x14ac:dyDescent="0.2">
      <c r="A96">
        <v>78</v>
      </c>
      <c r="B96">
        <v>1</v>
      </c>
      <c r="C96" t="str">
        <f>VLOOKUP(B96,'Startnummern Regio'!A:C,2,0)</f>
        <v>Mika Knöll</v>
      </c>
      <c r="D96">
        <f>VLOOKUP(B96,'Startnummern Regio'!A:C,3,0)</f>
        <v>2005</v>
      </c>
      <c r="E96" s="72">
        <v>33.229999999999997</v>
      </c>
      <c r="F96" s="72">
        <f t="shared" si="1"/>
        <v>7.7339999999999982</v>
      </c>
    </row>
    <row r="97" spans="1:6" x14ac:dyDescent="0.2">
      <c r="A97">
        <v>113</v>
      </c>
      <c r="B97">
        <v>13</v>
      </c>
      <c r="C97" t="str">
        <f>VLOOKUP(B97,'Startnummern Regio'!A:C,2,0)</f>
        <v>Ann-Katrin Schwietale</v>
      </c>
      <c r="D97">
        <f>VLOOKUP(B97,'Startnummern Regio'!A:C,3,0)</f>
        <v>2003</v>
      </c>
      <c r="E97" s="72">
        <v>33.234999999999999</v>
      </c>
      <c r="F97" s="72">
        <f t="shared" si="1"/>
        <v>7.7390000000000008</v>
      </c>
    </row>
    <row r="98" spans="1:6" x14ac:dyDescent="0.2">
      <c r="A98">
        <v>91</v>
      </c>
      <c r="B98">
        <v>1</v>
      </c>
      <c r="C98" t="str">
        <f>VLOOKUP(B98,'Startnummern Regio'!A:C,2,0)</f>
        <v>Mika Knöll</v>
      </c>
      <c r="D98">
        <f>VLOOKUP(B98,'Startnummern Regio'!A:C,3,0)</f>
        <v>2005</v>
      </c>
      <c r="E98" s="72">
        <v>33.271000000000001</v>
      </c>
      <c r="F98" s="72">
        <f t="shared" si="1"/>
        <v>7.7750000000000021</v>
      </c>
    </row>
    <row r="99" spans="1:6" x14ac:dyDescent="0.2">
      <c r="A99">
        <v>102</v>
      </c>
      <c r="B99">
        <v>2</v>
      </c>
      <c r="C99" t="str">
        <f>VLOOKUP(B99,'Startnummern Regio'!A:C,2,0)</f>
        <v>Robin Holz</v>
      </c>
      <c r="D99">
        <f>VLOOKUP(B99,'Startnummern Regio'!A:C,3,0)</f>
        <v>2005</v>
      </c>
      <c r="E99" s="72">
        <v>33.485999999999997</v>
      </c>
      <c r="F99" s="72">
        <f t="shared" si="1"/>
        <v>7.9899999999999984</v>
      </c>
    </row>
    <row r="100" spans="1:6" x14ac:dyDescent="0.2">
      <c r="A100">
        <v>98</v>
      </c>
      <c r="B100">
        <v>28</v>
      </c>
      <c r="C100" t="str">
        <f>VLOOKUP(B100,'Startnummern Regio'!A:C,2,0)</f>
        <v>Sophie Hummel</v>
      </c>
      <c r="D100">
        <f>VLOOKUP(B100,'Startnummern Regio'!A:C,3,0)</f>
        <v>2005</v>
      </c>
      <c r="E100" s="72">
        <v>33.780999999999999</v>
      </c>
      <c r="F100" s="72">
        <f t="shared" si="1"/>
        <v>8.2850000000000001</v>
      </c>
    </row>
    <row r="101" spans="1:6" x14ac:dyDescent="0.2">
      <c r="A101">
        <v>133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34.241999999999997</v>
      </c>
      <c r="F101" s="72">
        <f t="shared" si="1"/>
        <v>8.7459999999999987</v>
      </c>
    </row>
    <row r="102" spans="1:6" x14ac:dyDescent="0.2">
      <c r="A102">
        <v>141</v>
      </c>
      <c r="B102">
        <v>2</v>
      </c>
      <c r="C102" t="str">
        <f>VLOOKUP(B102,'Startnummern Regio'!A:C,2,0)</f>
        <v>Robin Holz</v>
      </c>
      <c r="D102">
        <f>VLOOKUP(B102,'Startnummern Regio'!A:C,3,0)</f>
        <v>2005</v>
      </c>
      <c r="E102" s="72">
        <v>34.29</v>
      </c>
      <c r="F102" s="72">
        <f t="shared" si="1"/>
        <v>8.7940000000000005</v>
      </c>
    </row>
    <row r="103" spans="1:6" x14ac:dyDescent="0.2">
      <c r="A103">
        <v>36</v>
      </c>
      <c r="B103">
        <v>2</v>
      </c>
      <c r="C103" t="str">
        <f>VLOOKUP(B103,'Startnummern Regio'!A:C,2,0)</f>
        <v>Robin Holz</v>
      </c>
      <c r="D103">
        <f>VLOOKUP(B103,'Startnummern Regio'!A:C,3,0)</f>
        <v>2005</v>
      </c>
      <c r="E103" s="72">
        <v>34.491</v>
      </c>
      <c r="F103" s="72">
        <f t="shared" si="1"/>
        <v>8.995000000000001</v>
      </c>
    </row>
    <row r="104" spans="1:6" x14ac:dyDescent="0.2">
      <c r="A104">
        <v>142</v>
      </c>
      <c r="B104">
        <v>12</v>
      </c>
      <c r="C104" t="str">
        <f>VLOOKUP(B104,'Startnummern Regio'!A:C,2,0)</f>
        <v>Nele Büssing</v>
      </c>
      <c r="D104">
        <f>VLOOKUP(B104,'Startnummern Regio'!A:C,3,0)</f>
        <v>2006</v>
      </c>
      <c r="E104" s="72">
        <v>34.521000000000001</v>
      </c>
      <c r="F104" s="72">
        <f t="shared" si="1"/>
        <v>9.0250000000000021</v>
      </c>
    </row>
    <row r="105" spans="1:6" x14ac:dyDescent="0.2">
      <c r="A105">
        <v>112</v>
      </c>
      <c r="B105">
        <v>28</v>
      </c>
      <c r="C105" t="str">
        <f>VLOOKUP(B105,'Startnummern Regio'!A:C,2,0)</f>
        <v>Sophie Hummel</v>
      </c>
      <c r="D105">
        <f>VLOOKUP(B105,'Startnummern Regio'!A:C,3,0)</f>
        <v>2005</v>
      </c>
      <c r="E105" s="72">
        <v>34.622</v>
      </c>
      <c r="F105" s="72">
        <f t="shared" si="1"/>
        <v>9.1260000000000012</v>
      </c>
    </row>
    <row r="106" spans="1:6" x14ac:dyDescent="0.2">
      <c r="A106">
        <v>72</v>
      </c>
      <c r="B106">
        <v>12</v>
      </c>
      <c r="C106" t="str">
        <f>VLOOKUP(B106,'Startnummern Regio'!A:C,2,0)</f>
        <v>Nele Büssing</v>
      </c>
      <c r="D106">
        <f>VLOOKUP(B106,'Startnummern Regio'!A:C,3,0)</f>
        <v>2006</v>
      </c>
      <c r="E106" s="72">
        <v>34.938000000000002</v>
      </c>
      <c r="F106" s="72">
        <f t="shared" si="1"/>
        <v>9.4420000000000037</v>
      </c>
    </row>
    <row r="107" spans="1:6" x14ac:dyDescent="0.2">
      <c r="A107">
        <v>31</v>
      </c>
      <c r="B107">
        <v>28</v>
      </c>
      <c r="C107" t="str">
        <f>VLOOKUP(B107,'Startnummern Regio'!A:C,2,0)</f>
        <v>Sophie Hummel</v>
      </c>
      <c r="D107">
        <f>VLOOKUP(B107,'Startnummern Regio'!A:C,3,0)</f>
        <v>2005</v>
      </c>
      <c r="E107" s="72">
        <v>35.036999999999999</v>
      </c>
      <c r="F107" s="72">
        <f t="shared" si="1"/>
        <v>9.5410000000000004</v>
      </c>
    </row>
    <row r="108" spans="1:6" x14ac:dyDescent="0.2">
      <c r="A108">
        <v>105</v>
      </c>
      <c r="B108">
        <v>12</v>
      </c>
      <c r="C108" t="str">
        <f>VLOOKUP(B108,'Startnummern Regio'!A:C,2,0)</f>
        <v>Nele Büssing</v>
      </c>
      <c r="D108">
        <f>VLOOKUP(B108,'Startnummern Regio'!A:C,3,0)</f>
        <v>2006</v>
      </c>
      <c r="E108" s="72">
        <v>35.082000000000001</v>
      </c>
      <c r="F108" s="72">
        <f t="shared" si="1"/>
        <v>9.5860000000000021</v>
      </c>
    </row>
    <row r="109" spans="1:6" x14ac:dyDescent="0.2">
      <c r="A109">
        <v>85</v>
      </c>
      <c r="B109">
        <v>28</v>
      </c>
      <c r="C109" t="str">
        <f>VLOOKUP(B109,'Startnummern Regio'!A:C,2,0)</f>
        <v>Sophie Hummel</v>
      </c>
      <c r="D109">
        <f>VLOOKUP(B109,'Startnummern Regio'!A:C,3,0)</f>
        <v>2005</v>
      </c>
      <c r="E109" s="72">
        <v>35.19</v>
      </c>
      <c r="F109" s="72">
        <f t="shared" si="1"/>
        <v>9.6939999999999991</v>
      </c>
    </row>
    <row r="110" spans="1:6" x14ac:dyDescent="0.2">
      <c r="A110">
        <v>58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 s="72">
        <v>35.197000000000003</v>
      </c>
      <c r="F110" s="72">
        <f t="shared" si="1"/>
        <v>9.7010000000000041</v>
      </c>
    </row>
    <row r="111" spans="1:6" x14ac:dyDescent="0.2">
      <c r="A111">
        <v>87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35.284999999999997</v>
      </c>
      <c r="F111" s="72">
        <f t="shared" si="1"/>
        <v>9.7889999999999979</v>
      </c>
    </row>
    <row r="112" spans="1:6" x14ac:dyDescent="0.2">
      <c r="A112">
        <v>94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35.340000000000003</v>
      </c>
      <c r="F112" s="72">
        <f t="shared" si="1"/>
        <v>9.8440000000000047</v>
      </c>
    </row>
    <row r="113" spans="1:6" x14ac:dyDescent="0.2">
      <c r="A113">
        <v>139</v>
      </c>
      <c r="B113">
        <v>28</v>
      </c>
      <c r="C113" t="str">
        <f>VLOOKUP(B113,'Startnummern Regio'!A:C,2,0)</f>
        <v>Sophie Hummel</v>
      </c>
      <c r="D113">
        <f>VLOOKUP(B113,'Startnummern Regio'!A:C,3,0)</f>
        <v>2005</v>
      </c>
      <c r="E113" s="72">
        <v>35.613</v>
      </c>
      <c r="F113" s="72">
        <f t="shared" si="1"/>
        <v>10.117000000000001</v>
      </c>
    </row>
    <row r="114" spans="1:6" x14ac:dyDescent="0.2">
      <c r="A114">
        <v>126</v>
      </c>
      <c r="B114">
        <v>28</v>
      </c>
      <c r="C114" t="str">
        <f>VLOOKUP(B114,'Startnummern Regio'!A:C,2,0)</f>
        <v>Sophie Hummel</v>
      </c>
      <c r="D114">
        <f>VLOOKUP(B114,'Startnummern Regio'!A:C,3,0)</f>
        <v>2005</v>
      </c>
      <c r="E114" s="72">
        <v>35.677999999999997</v>
      </c>
      <c r="F114" s="72">
        <f t="shared" si="1"/>
        <v>10.181999999999999</v>
      </c>
    </row>
    <row r="115" spans="1:6" x14ac:dyDescent="0.2">
      <c r="A115">
        <v>22</v>
      </c>
      <c r="B115">
        <v>28</v>
      </c>
      <c r="C115" t="str">
        <f>VLOOKUP(B115,'Startnummern Regio'!A:C,2,0)</f>
        <v>Sophie Hummel</v>
      </c>
      <c r="D115">
        <f>VLOOKUP(B115,'Startnummern Regio'!A:C,3,0)</f>
        <v>2005</v>
      </c>
      <c r="E115" s="72">
        <v>35.68</v>
      </c>
      <c r="F115" s="72">
        <f t="shared" si="1"/>
        <v>10.184000000000001</v>
      </c>
    </row>
    <row r="116" spans="1:6" x14ac:dyDescent="0.2">
      <c r="A116">
        <v>120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 s="72">
        <v>35.713999999999999</v>
      </c>
      <c r="F116" s="72">
        <f t="shared" si="1"/>
        <v>10.218</v>
      </c>
    </row>
    <row r="117" spans="1:6" x14ac:dyDescent="0.2">
      <c r="A117">
        <v>106</v>
      </c>
      <c r="B117">
        <v>11</v>
      </c>
      <c r="C117" t="str">
        <f>VLOOKUP(B117,'Startnummern Regio'!A:C,2,0)</f>
        <v>Finja Mangler</v>
      </c>
      <c r="D117">
        <f>VLOOKUP(B117,'Startnummern Regio'!A:C,3,0)</f>
        <v>2006</v>
      </c>
      <c r="E117" s="72">
        <v>35.741</v>
      </c>
      <c r="F117" s="72">
        <f t="shared" si="1"/>
        <v>10.245000000000001</v>
      </c>
    </row>
    <row r="118" spans="1:6" x14ac:dyDescent="0.2">
      <c r="A118">
        <v>104</v>
      </c>
      <c r="B118">
        <v>10</v>
      </c>
      <c r="C118" t="str">
        <f>VLOOKUP(B118,'Startnummern Regio'!A:C,2,0)</f>
        <v>Moritz Waibel</v>
      </c>
      <c r="D118">
        <f>VLOOKUP(B118,'Startnummern Regio'!A:C,3,0)</f>
        <v>2001</v>
      </c>
      <c r="E118" s="72">
        <v>35.762999999999998</v>
      </c>
      <c r="F118" s="72">
        <f t="shared" si="1"/>
        <v>10.266999999999999</v>
      </c>
    </row>
    <row r="119" spans="1:6" x14ac:dyDescent="0.2">
      <c r="A119">
        <v>153</v>
      </c>
      <c r="B119">
        <v>28</v>
      </c>
      <c r="C119" t="str">
        <f>VLOOKUP(B119,'Startnummern Regio'!A:C,2,0)</f>
        <v>Sophie Hummel</v>
      </c>
      <c r="D119">
        <f>VLOOKUP(B119,'Startnummern Regio'!A:C,3,0)</f>
        <v>2005</v>
      </c>
      <c r="E119" s="72">
        <v>35.848999999999997</v>
      </c>
      <c r="F119" s="72">
        <f t="shared" si="1"/>
        <v>10.352999999999998</v>
      </c>
    </row>
    <row r="120" spans="1:6" x14ac:dyDescent="0.2">
      <c r="A120">
        <v>40</v>
      </c>
      <c r="B120">
        <v>12</v>
      </c>
      <c r="C120" t="str">
        <f>VLOOKUP(B120,'Startnummern Regio'!A:C,2,0)</f>
        <v>Nele Büssing</v>
      </c>
      <c r="D120">
        <f>VLOOKUP(B120,'Startnummern Regio'!A:C,3,0)</f>
        <v>2006</v>
      </c>
      <c r="E120" s="72">
        <v>35.857999999999997</v>
      </c>
      <c r="F120" s="72">
        <f t="shared" si="1"/>
        <v>10.361999999999998</v>
      </c>
    </row>
    <row r="121" spans="1:6" x14ac:dyDescent="0.2">
      <c r="A121">
        <v>56</v>
      </c>
      <c r="B121">
        <v>11</v>
      </c>
      <c r="C121" t="str">
        <f>VLOOKUP(B121,'Startnummern Regio'!A:C,2,0)</f>
        <v>Finja Mangler</v>
      </c>
      <c r="D121">
        <f>VLOOKUP(B121,'Startnummern Regio'!A:C,3,0)</f>
        <v>2006</v>
      </c>
      <c r="E121" s="72">
        <v>35.914000000000001</v>
      </c>
      <c r="F121" s="72">
        <f t="shared" si="1"/>
        <v>10.418000000000003</v>
      </c>
    </row>
    <row r="122" spans="1:6" x14ac:dyDescent="0.2">
      <c r="A122">
        <v>143</v>
      </c>
      <c r="B122">
        <v>11</v>
      </c>
      <c r="C122" t="str">
        <f>VLOOKUP(B122,'Startnummern Regio'!A:C,2,0)</f>
        <v>Finja Mangler</v>
      </c>
      <c r="D122">
        <f>VLOOKUP(B122,'Startnummern Regio'!A:C,3,0)</f>
        <v>2006</v>
      </c>
      <c r="E122" s="72">
        <v>35.936999999999998</v>
      </c>
      <c r="F122" s="72">
        <f t="shared" si="1"/>
        <v>10.440999999999999</v>
      </c>
    </row>
    <row r="123" spans="1:6" x14ac:dyDescent="0.2">
      <c r="A123">
        <v>14</v>
      </c>
      <c r="B123">
        <v>12</v>
      </c>
      <c r="C123" t="str">
        <f>VLOOKUP(B123,'Startnummern Regio'!A:C,2,0)</f>
        <v>Nele Büssing</v>
      </c>
      <c r="D123">
        <f>VLOOKUP(B123,'Startnummern Regio'!A:C,3,0)</f>
        <v>2006</v>
      </c>
      <c r="E123" s="72">
        <v>36.161000000000001</v>
      </c>
      <c r="F123" s="72">
        <f t="shared" si="1"/>
        <v>10.665000000000003</v>
      </c>
    </row>
    <row r="124" spans="1:6" x14ac:dyDescent="0.2">
      <c r="A124">
        <v>44</v>
      </c>
      <c r="B124">
        <v>28</v>
      </c>
      <c r="C124" t="str">
        <f>VLOOKUP(B124,'Startnummern Regio'!A:C,2,0)</f>
        <v>Sophie Hummel</v>
      </c>
      <c r="D124">
        <f>VLOOKUP(B124,'Startnummern Regio'!A:C,3,0)</f>
        <v>2005</v>
      </c>
      <c r="E124" s="72">
        <v>36.287999999999997</v>
      </c>
      <c r="F124" s="72">
        <f t="shared" si="1"/>
        <v>10.791999999999998</v>
      </c>
    </row>
    <row r="125" spans="1:6" x14ac:dyDescent="0.2">
      <c r="A125">
        <v>41</v>
      </c>
      <c r="B125">
        <v>11</v>
      </c>
      <c r="C125" t="str">
        <f>VLOOKUP(B125,'Startnummern Regio'!A:C,2,0)</f>
        <v>Finja Mangler</v>
      </c>
      <c r="D125">
        <f>VLOOKUP(B125,'Startnummern Regio'!A:C,3,0)</f>
        <v>2006</v>
      </c>
      <c r="E125" s="72">
        <v>36.377000000000002</v>
      </c>
      <c r="F125" s="72">
        <f t="shared" si="1"/>
        <v>10.881000000000004</v>
      </c>
    </row>
    <row r="126" spans="1:6" x14ac:dyDescent="0.2">
      <c r="A126">
        <v>70</v>
      </c>
      <c r="B126">
        <v>28</v>
      </c>
      <c r="C126" t="str">
        <f>VLOOKUP(B126,'Startnummern Regio'!A:C,2,0)</f>
        <v>Sophie Hummel</v>
      </c>
      <c r="D126">
        <f>VLOOKUP(B126,'Startnummern Regio'!A:C,3,0)</f>
        <v>2005</v>
      </c>
      <c r="E126" s="72">
        <v>36.500999999999998</v>
      </c>
      <c r="F126" s="72">
        <f t="shared" si="1"/>
        <v>11.004999999999999</v>
      </c>
    </row>
    <row r="127" spans="1:6" x14ac:dyDescent="0.2">
      <c r="A127">
        <v>121</v>
      </c>
      <c r="B127">
        <v>11</v>
      </c>
      <c r="C127" t="str">
        <f>VLOOKUP(B127,'Startnummern Regio'!A:C,2,0)</f>
        <v>Finja Mangler</v>
      </c>
      <c r="D127">
        <f>VLOOKUP(B127,'Startnummern Regio'!A:C,3,0)</f>
        <v>2006</v>
      </c>
      <c r="E127" s="72">
        <v>36.573999999999998</v>
      </c>
      <c r="F127" s="72">
        <f t="shared" si="1"/>
        <v>11.077999999999999</v>
      </c>
    </row>
    <row r="128" spans="1:6" x14ac:dyDescent="0.2">
      <c r="A128">
        <v>28</v>
      </c>
      <c r="B128">
        <v>12</v>
      </c>
      <c r="C128" t="str">
        <f>VLOOKUP(B128,'Startnummern Regio'!A:C,2,0)</f>
        <v>Nele Büssing</v>
      </c>
      <c r="D128">
        <f>VLOOKUP(B128,'Startnummern Regio'!A:C,3,0)</f>
        <v>2006</v>
      </c>
      <c r="E128" s="72">
        <v>36.590000000000003</v>
      </c>
      <c r="F128" s="72">
        <f t="shared" si="1"/>
        <v>11.094000000000005</v>
      </c>
    </row>
    <row r="129" spans="1:6" x14ac:dyDescent="0.2">
      <c r="A129">
        <v>27</v>
      </c>
      <c r="B129">
        <v>11</v>
      </c>
      <c r="C129" t="str">
        <f>VLOOKUP(B129,'Startnummern Regio'!A:C,2,0)</f>
        <v>Finja Mangler</v>
      </c>
      <c r="D129">
        <f>VLOOKUP(B129,'Startnummern Regio'!A:C,3,0)</f>
        <v>2006</v>
      </c>
      <c r="E129" s="72">
        <v>36.658000000000001</v>
      </c>
      <c r="F129" s="72">
        <f t="shared" si="1"/>
        <v>11.162000000000003</v>
      </c>
    </row>
    <row r="130" spans="1:6" x14ac:dyDescent="0.2">
      <c r="A130">
        <v>108</v>
      </c>
      <c r="B130">
        <v>14</v>
      </c>
      <c r="C130" t="str">
        <f>VLOOKUP(B130,'Startnummern Regio'!A:C,2,0)</f>
        <v>Patrick Bolle</v>
      </c>
      <c r="D130">
        <f>VLOOKUP(B130,'Startnummern Regio'!A:C,3,0)</f>
        <v>2005</v>
      </c>
      <c r="E130" s="72">
        <v>36.719000000000001</v>
      </c>
      <c r="F130" s="72">
        <f t="shared" si="1"/>
        <v>11.223000000000003</v>
      </c>
    </row>
    <row r="131" spans="1:6" x14ac:dyDescent="0.2">
      <c r="A131">
        <v>135</v>
      </c>
      <c r="B131">
        <v>11</v>
      </c>
      <c r="C131" t="str">
        <f>VLOOKUP(B131,'Startnummern Regio'!A:C,2,0)</f>
        <v>Finja Mangler</v>
      </c>
      <c r="D131">
        <f>VLOOKUP(B131,'Startnummern Regio'!A:C,3,0)</f>
        <v>2006</v>
      </c>
      <c r="E131" s="72">
        <v>36.726999999999997</v>
      </c>
      <c r="F131" s="72">
        <f t="shared" ref="F131:F138" si="2">E131-$E$2</f>
        <v>11.230999999999998</v>
      </c>
    </row>
    <row r="132" spans="1:6" x14ac:dyDescent="0.2">
      <c r="A132">
        <v>59</v>
      </c>
      <c r="B132">
        <v>28</v>
      </c>
      <c r="C132" t="str">
        <f>VLOOKUP(B132,'Startnummern Regio'!A:C,2,0)</f>
        <v>Sophie Hummel</v>
      </c>
      <c r="D132">
        <f>VLOOKUP(B132,'Startnummern Regio'!A:C,3,0)</f>
        <v>2005</v>
      </c>
      <c r="E132" s="72">
        <v>36.817999999999998</v>
      </c>
      <c r="F132" s="72">
        <f t="shared" si="2"/>
        <v>11.321999999999999</v>
      </c>
    </row>
    <row r="133" spans="1:6" x14ac:dyDescent="0.2">
      <c r="A133">
        <v>71</v>
      </c>
      <c r="B133">
        <v>11</v>
      </c>
      <c r="C133" t="str">
        <f>VLOOKUP(B133,'Startnummern Regio'!A:C,2,0)</f>
        <v>Finja Mangler</v>
      </c>
      <c r="D133">
        <f>VLOOKUP(B133,'Startnummern Regio'!A:C,3,0)</f>
        <v>2006</v>
      </c>
      <c r="E133" s="72">
        <v>36.854999999999997</v>
      </c>
      <c r="F133" s="72">
        <f t="shared" si="2"/>
        <v>11.358999999999998</v>
      </c>
    </row>
    <row r="134" spans="1:6" x14ac:dyDescent="0.2">
      <c r="A134">
        <v>93</v>
      </c>
      <c r="B134">
        <v>11</v>
      </c>
      <c r="C134" t="str">
        <f>VLOOKUP(B134,'Startnummern Regio'!A:C,2,0)</f>
        <v>Finja Mangler</v>
      </c>
      <c r="D134">
        <f>VLOOKUP(B134,'Startnummern Regio'!A:C,3,0)</f>
        <v>2006</v>
      </c>
      <c r="E134" s="72">
        <v>37.246000000000002</v>
      </c>
      <c r="F134" s="72">
        <f t="shared" si="2"/>
        <v>11.750000000000004</v>
      </c>
    </row>
    <row r="135" spans="1:6" x14ac:dyDescent="0.2">
      <c r="A135">
        <v>86</v>
      </c>
      <c r="B135">
        <v>11</v>
      </c>
      <c r="C135" t="str">
        <f>VLOOKUP(B135,'Startnummern Regio'!A:C,2,0)</f>
        <v>Finja Mangler</v>
      </c>
      <c r="D135">
        <f>VLOOKUP(B135,'Startnummern Regio'!A:C,3,0)</f>
        <v>2006</v>
      </c>
      <c r="E135" s="72">
        <v>38.235999999999997</v>
      </c>
      <c r="F135" s="72">
        <f t="shared" si="2"/>
        <v>12.739999999999998</v>
      </c>
    </row>
    <row r="136" spans="1:6" x14ac:dyDescent="0.2">
      <c r="A136">
        <v>128</v>
      </c>
      <c r="B136">
        <v>24</v>
      </c>
      <c r="C136" t="str">
        <f>VLOOKUP(B136,'Startnummern Regio'!A:C,2,0)</f>
        <v>Luca Hummel</v>
      </c>
      <c r="D136">
        <f>VLOOKUP(B136,'Startnummern Regio'!A:C,3,0)</f>
        <v>2001</v>
      </c>
      <c r="E136" s="72">
        <v>44.845999999999997</v>
      </c>
      <c r="F136" s="72">
        <f t="shared" si="2"/>
        <v>19.349999999999998</v>
      </c>
    </row>
    <row r="137" spans="1:6" x14ac:dyDescent="0.2">
      <c r="A137">
        <v>17</v>
      </c>
      <c r="B137">
        <v>14</v>
      </c>
      <c r="C137" t="str">
        <f>VLOOKUP(B137,'Startnummern Regio'!A:C,2,0)</f>
        <v>Patrick Bolle</v>
      </c>
      <c r="D137">
        <f>VLOOKUP(B137,'Startnummern Regio'!A:C,3,0)</f>
        <v>2005</v>
      </c>
      <c r="E137" s="72">
        <v>65.837000000000003</v>
      </c>
      <c r="F137" s="72">
        <f t="shared" si="2"/>
        <v>40.341000000000008</v>
      </c>
    </row>
    <row r="138" spans="1:6" x14ac:dyDescent="0.2">
      <c r="A138">
        <v>73</v>
      </c>
      <c r="B138">
        <v>9</v>
      </c>
      <c r="C138" t="str">
        <f>VLOOKUP(B138,'Startnummern Regio'!A:C,2,0)</f>
        <v>Thomas Isele</v>
      </c>
      <c r="D138">
        <f>VLOOKUP(B138,'Startnummern Regio'!A:C,3,0)</f>
        <v>2003</v>
      </c>
      <c r="E138" s="72">
        <v>68.334000000000003</v>
      </c>
      <c r="F138" s="72">
        <f t="shared" si="2"/>
        <v>42.838000000000008</v>
      </c>
    </row>
    <row r="139" spans="1:6" x14ac:dyDescent="0.2">
      <c r="A139">
        <v>64</v>
      </c>
      <c r="B139">
        <v>1</v>
      </c>
      <c r="C139" t="str">
        <f>VLOOKUP(B139,'Startnummern Regio'!A:C,2,0)</f>
        <v>Mika Knöll</v>
      </c>
      <c r="D139">
        <f>VLOOKUP(B139,'Startnummern Regio'!A:C,3,0)</f>
        <v>2005</v>
      </c>
      <c r="E139" s="72">
        <v>69.784999999999997</v>
      </c>
      <c r="F139" s="72">
        <f>E139-$E$2</f>
        <v>44.289000000000001</v>
      </c>
    </row>
  </sheetData>
  <sortState ref="A2:F162">
    <sortCondition ref="E2:E162"/>
  </sortState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99"/>
  <sheetViews>
    <sheetView topLeftCell="C1" workbookViewId="0">
      <selection activeCell="H6" sqref="H6"/>
    </sheetView>
  </sheetViews>
  <sheetFormatPr baseColWidth="10" defaultRowHeight="15" x14ac:dyDescent="0.2"/>
  <cols>
    <col min="3" max="3" width="18.33203125" customWidth="1"/>
    <col min="4" max="4" width="4.664062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2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>
        <v>31.009</v>
      </c>
      <c r="F2" s="72">
        <f t="shared" ref="F2:F33" si="0">E2-$E$2</f>
        <v>0</v>
      </c>
    </row>
    <row r="3" spans="1:6" x14ac:dyDescent="0.2">
      <c r="A3">
        <v>54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>
        <v>31.274000000000001</v>
      </c>
      <c r="F3" s="72">
        <f t="shared" si="0"/>
        <v>0.26500000000000057</v>
      </c>
    </row>
    <row r="4" spans="1:6" x14ac:dyDescent="0.2">
      <c r="A4">
        <v>13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>
        <v>31.489000000000001</v>
      </c>
      <c r="F4" s="72">
        <f t="shared" si="0"/>
        <v>0.48000000000000043</v>
      </c>
    </row>
    <row r="5" spans="1:6" x14ac:dyDescent="0.2">
      <c r="A5">
        <v>23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>
        <v>31.515999999999998</v>
      </c>
      <c r="F5" s="72">
        <f t="shared" si="0"/>
        <v>0.5069999999999979</v>
      </c>
    </row>
    <row r="6" spans="1:6" x14ac:dyDescent="0.2">
      <c r="A6">
        <v>86</v>
      </c>
      <c r="B6">
        <v>24</v>
      </c>
      <c r="C6" t="str">
        <f>VLOOKUP(B6,'Startnummern Regio'!A:C,2,0)</f>
        <v>Luca Hummel</v>
      </c>
      <c r="D6">
        <f>VLOOKUP(B6,'Startnummern Regio'!A:C,3,0)</f>
        <v>2001</v>
      </c>
      <c r="E6">
        <v>31.696999999999999</v>
      </c>
      <c r="F6" s="72">
        <f t="shared" si="0"/>
        <v>0.68799999999999883</v>
      </c>
    </row>
    <row r="7" spans="1:6" x14ac:dyDescent="0.2">
      <c r="A7">
        <v>81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>
        <v>31.866</v>
      </c>
      <c r="F7" s="72">
        <f t="shared" si="0"/>
        <v>0.85699999999999932</v>
      </c>
    </row>
    <row r="8" spans="1:6" x14ac:dyDescent="0.2">
      <c r="A8">
        <v>3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>
        <v>32.018000000000001</v>
      </c>
      <c r="F8" s="72">
        <f t="shared" si="0"/>
        <v>1.0090000000000003</v>
      </c>
    </row>
    <row r="9" spans="1:6" x14ac:dyDescent="0.2">
      <c r="A9">
        <v>28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>
        <v>32.040999999999997</v>
      </c>
      <c r="F9" s="72">
        <f t="shared" si="0"/>
        <v>1.0319999999999965</v>
      </c>
    </row>
    <row r="10" spans="1:6" x14ac:dyDescent="0.2">
      <c r="A10">
        <v>113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>
        <v>32.052</v>
      </c>
      <c r="F10" s="72">
        <f t="shared" si="0"/>
        <v>1.0429999999999993</v>
      </c>
    </row>
    <row r="11" spans="1:6" x14ac:dyDescent="0.2">
      <c r="A11">
        <v>58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32.116</v>
      </c>
      <c r="F11" s="72">
        <f t="shared" si="0"/>
        <v>1.1069999999999993</v>
      </c>
    </row>
    <row r="12" spans="1:6" x14ac:dyDescent="0.2">
      <c r="A12">
        <v>107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32.225000000000001</v>
      </c>
      <c r="F12" s="72">
        <f t="shared" si="0"/>
        <v>1.2160000000000011</v>
      </c>
    </row>
    <row r="13" spans="1:6" x14ac:dyDescent="0.2">
      <c r="A13">
        <v>155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>
        <v>32.344000000000001</v>
      </c>
      <c r="F13" s="72">
        <f t="shared" si="0"/>
        <v>1.3350000000000009</v>
      </c>
    </row>
    <row r="14" spans="1:6" x14ac:dyDescent="0.2">
      <c r="A14">
        <v>111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>
        <v>32.396000000000001</v>
      </c>
      <c r="F14" s="72">
        <f t="shared" si="0"/>
        <v>1.3870000000000005</v>
      </c>
    </row>
    <row r="15" spans="1:6" x14ac:dyDescent="0.2">
      <c r="A15">
        <v>14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>
        <v>32.512</v>
      </c>
      <c r="F15" s="72">
        <f t="shared" si="0"/>
        <v>1.5030000000000001</v>
      </c>
    </row>
    <row r="16" spans="1:6" x14ac:dyDescent="0.2">
      <c r="A16">
        <v>9</v>
      </c>
      <c r="B16">
        <v>7</v>
      </c>
      <c r="C16" t="str">
        <f>VLOOKUP(B16,'Startnummern Regio'!A:C,2,0)</f>
        <v>Luisa Seifritz</v>
      </c>
      <c r="D16">
        <f>VLOOKUP(B16,'Startnummern Regio'!A:C,3,0)</f>
        <v>2002</v>
      </c>
      <c r="E16">
        <v>32.521000000000001</v>
      </c>
      <c r="F16" s="72">
        <f t="shared" si="0"/>
        <v>1.5120000000000005</v>
      </c>
    </row>
    <row r="17" spans="1:6" x14ac:dyDescent="0.2">
      <c r="A17">
        <v>59</v>
      </c>
      <c r="B17">
        <v>7</v>
      </c>
      <c r="C17" t="str">
        <f>VLOOKUP(B17,'Startnummern Regio'!A:C,2,0)</f>
        <v>Luisa Seifritz</v>
      </c>
      <c r="D17">
        <f>VLOOKUP(B17,'Startnummern Regio'!A:C,3,0)</f>
        <v>2002</v>
      </c>
      <c r="E17">
        <v>32.540999999999997</v>
      </c>
      <c r="F17" s="72">
        <f t="shared" si="0"/>
        <v>1.5319999999999965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>
        <v>32.557000000000002</v>
      </c>
      <c r="F18" s="72">
        <f t="shared" si="0"/>
        <v>1.5480000000000018</v>
      </c>
    </row>
    <row r="19" spans="1:6" x14ac:dyDescent="0.2">
      <c r="A19">
        <v>32</v>
      </c>
      <c r="B19">
        <v>7</v>
      </c>
      <c r="C19" t="str">
        <f>VLOOKUP(B19,'Startnummern Regio'!A:C,2,0)</f>
        <v>Luisa Seifritz</v>
      </c>
      <c r="D19">
        <f>VLOOKUP(B19,'Startnummern Regio'!A:C,3,0)</f>
        <v>2002</v>
      </c>
      <c r="E19">
        <v>32.622</v>
      </c>
      <c r="F19" s="72">
        <f t="shared" si="0"/>
        <v>1.6129999999999995</v>
      </c>
    </row>
    <row r="20" spans="1:6" x14ac:dyDescent="0.2">
      <c r="A20">
        <v>91</v>
      </c>
      <c r="B20">
        <v>7</v>
      </c>
      <c r="C20" t="str">
        <f>VLOOKUP(B20,'Startnummern Regio'!A:C,2,0)</f>
        <v>Luisa Seifritz</v>
      </c>
      <c r="D20">
        <f>VLOOKUP(B20,'Startnummern Regio'!A:C,3,0)</f>
        <v>2002</v>
      </c>
      <c r="E20">
        <v>32.762999999999998</v>
      </c>
      <c r="F20" s="72">
        <f t="shared" si="0"/>
        <v>1.7539999999999978</v>
      </c>
    </row>
    <row r="21" spans="1:6" x14ac:dyDescent="0.2">
      <c r="A21">
        <v>138</v>
      </c>
      <c r="B21">
        <v>36</v>
      </c>
      <c r="C21" t="str">
        <f>VLOOKUP(B21,'Startnummern Regio'!A:C,2,0)</f>
        <v>Leo Scherer</v>
      </c>
      <c r="D21">
        <f>VLOOKUP(B21,'Startnummern Regio'!A:C,3,0)</f>
        <v>2006</v>
      </c>
      <c r="E21">
        <v>32.765999999999998</v>
      </c>
      <c r="F21" s="72">
        <f t="shared" si="0"/>
        <v>1.7569999999999979</v>
      </c>
    </row>
    <row r="22" spans="1:6" x14ac:dyDescent="0.2">
      <c r="A22">
        <v>24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>
        <v>32.774999999999999</v>
      </c>
      <c r="F22" s="72">
        <f t="shared" si="0"/>
        <v>1.7659999999999982</v>
      </c>
    </row>
    <row r="23" spans="1:6" x14ac:dyDescent="0.2">
      <c r="A23">
        <v>79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>
        <v>32.814999999999998</v>
      </c>
      <c r="F23" s="72">
        <f t="shared" si="0"/>
        <v>1.8059999999999974</v>
      </c>
    </row>
    <row r="24" spans="1:6" x14ac:dyDescent="0.2">
      <c r="A24">
        <v>119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32.848999999999997</v>
      </c>
      <c r="F24" s="72">
        <f t="shared" si="0"/>
        <v>1.8399999999999963</v>
      </c>
    </row>
    <row r="25" spans="1:6" x14ac:dyDescent="0.2">
      <c r="A25">
        <v>11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32.878</v>
      </c>
      <c r="F25" s="72">
        <f t="shared" si="0"/>
        <v>1.8689999999999998</v>
      </c>
    </row>
    <row r="26" spans="1:6" x14ac:dyDescent="0.2">
      <c r="A26">
        <v>157</v>
      </c>
      <c r="B26">
        <v>27</v>
      </c>
      <c r="C26" t="str">
        <f>VLOOKUP(B26,'Startnummern Regio'!A:C,2,0)</f>
        <v>Lavinia Horning</v>
      </c>
      <c r="D26">
        <f>VLOOKUP(B26,'Startnummern Regio'!A:C,3,0)</f>
        <v>2002</v>
      </c>
      <c r="E26">
        <v>32.881</v>
      </c>
      <c r="F26" s="72">
        <f t="shared" si="0"/>
        <v>1.8719999999999999</v>
      </c>
    </row>
    <row r="27" spans="1:6" x14ac:dyDescent="0.2">
      <c r="A27">
        <v>26</v>
      </c>
      <c r="B27">
        <v>9</v>
      </c>
      <c r="C27" t="str">
        <f>VLOOKUP(B27,'Startnummern Regio'!A:C,2,0)</f>
        <v>Thomas Isele</v>
      </c>
      <c r="D27">
        <f>VLOOKUP(B27,'Startnummern Regio'!A:C,3,0)</f>
        <v>2003</v>
      </c>
      <c r="E27">
        <v>32.959000000000003</v>
      </c>
      <c r="F27" s="72">
        <f t="shared" si="0"/>
        <v>1.9500000000000028</v>
      </c>
    </row>
    <row r="28" spans="1:6" x14ac:dyDescent="0.2">
      <c r="A28">
        <v>172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>
        <v>33.008000000000003</v>
      </c>
      <c r="F28" s="72">
        <f t="shared" si="0"/>
        <v>1.9990000000000023</v>
      </c>
    </row>
    <row r="29" spans="1:6" x14ac:dyDescent="0.2">
      <c r="A29">
        <v>56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>
        <v>33.021000000000001</v>
      </c>
      <c r="F29" s="72">
        <f t="shared" si="0"/>
        <v>2.0120000000000005</v>
      </c>
    </row>
    <row r="30" spans="1:6" x14ac:dyDescent="0.2">
      <c r="A30">
        <v>106</v>
      </c>
      <c r="B30">
        <v>36</v>
      </c>
      <c r="C30" t="str">
        <f>VLOOKUP(B30,'Startnummern Regio'!A:C,2,0)</f>
        <v>Leo Scherer</v>
      </c>
      <c r="D30">
        <f>VLOOKUP(B30,'Startnummern Regio'!A:C,3,0)</f>
        <v>2006</v>
      </c>
      <c r="E30">
        <v>33.027999999999999</v>
      </c>
      <c r="F30" s="72">
        <f t="shared" si="0"/>
        <v>2.0189999999999984</v>
      </c>
    </row>
    <row r="31" spans="1:6" x14ac:dyDescent="0.2">
      <c r="A31">
        <v>165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>
        <v>33.063000000000002</v>
      </c>
      <c r="F31" s="72">
        <f t="shared" si="0"/>
        <v>2.054000000000002</v>
      </c>
    </row>
    <row r="32" spans="1:6" x14ac:dyDescent="0.2">
      <c r="A32">
        <v>27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>
        <v>33.091999999999999</v>
      </c>
      <c r="F32" s="72">
        <f t="shared" si="0"/>
        <v>2.0829999999999984</v>
      </c>
    </row>
    <row r="33" spans="1:6" x14ac:dyDescent="0.2">
      <c r="A33">
        <v>151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>
        <v>33.204000000000001</v>
      </c>
      <c r="F33" s="72">
        <f t="shared" si="0"/>
        <v>2.1950000000000003</v>
      </c>
    </row>
    <row r="34" spans="1:6" x14ac:dyDescent="0.2">
      <c r="A34">
        <v>139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>
        <v>33.238999999999997</v>
      </c>
      <c r="F34" s="72">
        <f t="shared" ref="F34:F65" si="1">E34-$E$2</f>
        <v>2.2299999999999969</v>
      </c>
    </row>
    <row r="35" spans="1:6" x14ac:dyDescent="0.2">
      <c r="A35">
        <v>60</v>
      </c>
      <c r="B35">
        <v>5</v>
      </c>
      <c r="C35" t="str">
        <f>VLOOKUP(B35,'Startnummern Regio'!A:C,2,0)</f>
        <v>Hanna Höflinger</v>
      </c>
      <c r="D35">
        <f>VLOOKUP(B35,'Startnummern Regio'!A:C,3,0)</f>
        <v>2002</v>
      </c>
      <c r="E35">
        <v>33.26</v>
      </c>
      <c r="F35" s="72">
        <f t="shared" si="1"/>
        <v>2.2509999999999977</v>
      </c>
    </row>
    <row r="36" spans="1:6" x14ac:dyDescent="0.2">
      <c r="A36">
        <v>104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>
        <v>33.305999999999997</v>
      </c>
      <c r="F36" s="72">
        <f t="shared" si="1"/>
        <v>2.296999999999997</v>
      </c>
    </row>
    <row r="37" spans="1:6" x14ac:dyDescent="0.2">
      <c r="A37">
        <v>141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>
        <v>33.401000000000003</v>
      </c>
      <c r="F37" s="72">
        <f t="shared" si="1"/>
        <v>2.392000000000003</v>
      </c>
    </row>
    <row r="38" spans="1:6" x14ac:dyDescent="0.2">
      <c r="A38">
        <v>57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>
        <v>33.448</v>
      </c>
      <c r="F38" s="72">
        <f t="shared" si="1"/>
        <v>2.4390000000000001</v>
      </c>
    </row>
    <row r="39" spans="1:6" x14ac:dyDescent="0.2">
      <c r="A39">
        <v>55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>
        <v>33.448999999999998</v>
      </c>
      <c r="F39" s="72">
        <f t="shared" si="1"/>
        <v>2.4399999999999977</v>
      </c>
    </row>
    <row r="40" spans="1:6" x14ac:dyDescent="0.2">
      <c r="A40">
        <v>93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>
        <v>33.462000000000003</v>
      </c>
      <c r="F40" s="72">
        <f t="shared" si="1"/>
        <v>2.453000000000003</v>
      </c>
    </row>
    <row r="41" spans="1:6" x14ac:dyDescent="0.2">
      <c r="A41">
        <v>25</v>
      </c>
      <c r="B41">
        <v>1</v>
      </c>
      <c r="C41" t="str">
        <f>VLOOKUP(B41,'Startnummern Regio'!A:C,2,0)</f>
        <v>Mika Knöll</v>
      </c>
      <c r="D41">
        <f>VLOOKUP(B41,'Startnummern Regio'!A:C,3,0)</f>
        <v>2005</v>
      </c>
      <c r="E41">
        <v>33.520000000000003</v>
      </c>
      <c r="F41" s="72">
        <f t="shared" si="1"/>
        <v>2.5110000000000028</v>
      </c>
    </row>
    <row r="42" spans="1:6" x14ac:dyDescent="0.2">
      <c r="A42">
        <v>92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>
        <v>33.558</v>
      </c>
      <c r="F42" s="72">
        <f t="shared" si="1"/>
        <v>2.5489999999999995</v>
      </c>
    </row>
    <row r="43" spans="1:6" x14ac:dyDescent="0.2">
      <c r="A43">
        <v>132</v>
      </c>
      <c r="B43">
        <v>9</v>
      </c>
      <c r="C43" t="str">
        <f>VLOOKUP(B43,'Startnummern Regio'!A:C,2,0)</f>
        <v>Thomas Isele</v>
      </c>
      <c r="D43">
        <f>VLOOKUP(B43,'Startnummern Regio'!A:C,3,0)</f>
        <v>2003</v>
      </c>
      <c r="E43">
        <v>33.567999999999998</v>
      </c>
      <c r="F43" s="72">
        <f t="shared" si="1"/>
        <v>2.5589999999999975</v>
      </c>
    </row>
    <row r="44" spans="1:6" x14ac:dyDescent="0.2">
      <c r="A44">
        <v>96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>
        <v>33.601999999999997</v>
      </c>
      <c r="F44" s="72">
        <f t="shared" si="1"/>
        <v>2.5929999999999964</v>
      </c>
    </row>
    <row r="45" spans="1:6" x14ac:dyDescent="0.2">
      <c r="A45">
        <v>67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>
        <v>33.609000000000002</v>
      </c>
      <c r="F45" s="72">
        <f t="shared" si="1"/>
        <v>2.6000000000000014</v>
      </c>
    </row>
    <row r="46" spans="1:6" x14ac:dyDescent="0.2">
      <c r="A46">
        <v>180</v>
      </c>
      <c r="B46">
        <v>36</v>
      </c>
      <c r="C46" t="str">
        <f>VLOOKUP(B46,'Startnummern Regio'!A:C,2,0)</f>
        <v>Leo Scherer</v>
      </c>
      <c r="D46">
        <f>VLOOKUP(B46,'Startnummern Regio'!A:C,3,0)</f>
        <v>2006</v>
      </c>
      <c r="E46">
        <v>33.613</v>
      </c>
      <c r="F46" s="72">
        <f t="shared" si="1"/>
        <v>2.6039999999999992</v>
      </c>
    </row>
    <row r="47" spans="1:6" x14ac:dyDescent="0.2">
      <c r="A47">
        <v>133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>
        <v>33.655000000000001</v>
      </c>
      <c r="F47" s="72">
        <f t="shared" si="1"/>
        <v>2.6460000000000008</v>
      </c>
    </row>
    <row r="48" spans="1:6" x14ac:dyDescent="0.2">
      <c r="A48">
        <v>87</v>
      </c>
      <c r="B48">
        <v>21</v>
      </c>
      <c r="C48" t="str">
        <f>VLOOKUP(B48,'Startnummern Regio'!A:C,2,0)</f>
        <v>Moritz Hummel</v>
      </c>
      <c r="D48">
        <f>VLOOKUP(B48,'Startnummern Regio'!A:C,3,0)</f>
        <v>2003</v>
      </c>
      <c r="E48">
        <v>33.69</v>
      </c>
      <c r="F48" s="72">
        <f t="shared" si="1"/>
        <v>2.6809999999999974</v>
      </c>
    </row>
    <row r="49" spans="1:6" x14ac:dyDescent="0.2">
      <c r="A49">
        <v>161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>
        <v>33.707000000000001</v>
      </c>
      <c r="F49" s="72">
        <f t="shared" si="1"/>
        <v>2.6980000000000004</v>
      </c>
    </row>
    <row r="50" spans="1:6" x14ac:dyDescent="0.2">
      <c r="A50">
        <v>158</v>
      </c>
      <c r="B50">
        <v>10</v>
      </c>
      <c r="C50" t="str">
        <f>VLOOKUP(B50,'Startnummern Regio'!A:C,2,0)</f>
        <v>Moritz Waibel</v>
      </c>
      <c r="D50">
        <f>VLOOKUP(B50,'Startnummern Regio'!A:C,3,0)</f>
        <v>2001</v>
      </c>
      <c r="E50">
        <v>33.796999999999997</v>
      </c>
      <c r="F50" s="72">
        <f t="shared" si="1"/>
        <v>2.7879999999999967</v>
      </c>
    </row>
    <row r="51" spans="1:6" x14ac:dyDescent="0.2">
      <c r="A51">
        <v>30</v>
      </c>
      <c r="B51">
        <v>5</v>
      </c>
      <c r="C51" t="str">
        <f>VLOOKUP(B51,'Startnummern Regio'!A:C,2,0)</f>
        <v>Hanna Höflinger</v>
      </c>
      <c r="D51">
        <f>VLOOKUP(B51,'Startnummern Regio'!A:C,3,0)</f>
        <v>2002</v>
      </c>
      <c r="E51">
        <v>33.899000000000001</v>
      </c>
      <c r="F51" s="72">
        <f t="shared" si="1"/>
        <v>2.8900000000000006</v>
      </c>
    </row>
    <row r="52" spans="1:6" x14ac:dyDescent="0.2">
      <c r="A52">
        <v>63</v>
      </c>
      <c r="B52">
        <v>36</v>
      </c>
      <c r="C52" t="str">
        <f>VLOOKUP(B52,'Startnummern Regio'!A:C,2,0)</f>
        <v>Leo Scherer</v>
      </c>
      <c r="D52">
        <f>VLOOKUP(B52,'Startnummern Regio'!A:C,3,0)</f>
        <v>2006</v>
      </c>
      <c r="E52">
        <v>33.911999999999999</v>
      </c>
      <c r="F52" s="72">
        <f t="shared" si="1"/>
        <v>2.9029999999999987</v>
      </c>
    </row>
    <row r="53" spans="1:6" x14ac:dyDescent="0.2">
      <c r="A53">
        <v>162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>
        <v>33.945</v>
      </c>
      <c r="F53" s="72">
        <f t="shared" si="1"/>
        <v>2.9359999999999999</v>
      </c>
    </row>
    <row r="54" spans="1:6" x14ac:dyDescent="0.2">
      <c r="A54">
        <v>134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33.954999999999998</v>
      </c>
      <c r="F54" s="72">
        <f t="shared" si="1"/>
        <v>2.945999999999998</v>
      </c>
    </row>
    <row r="55" spans="1:6" x14ac:dyDescent="0.2">
      <c r="A55">
        <v>150</v>
      </c>
      <c r="B55">
        <v>21</v>
      </c>
      <c r="C55" t="str">
        <f>VLOOKUP(B55,'Startnummern Regio'!A:C,2,0)</f>
        <v>Moritz Hummel</v>
      </c>
      <c r="D55">
        <f>VLOOKUP(B55,'Startnummern Regio'!A:C,3,0)</f>
        <v>2003</v>
      </c>
      <c r="E55">
        <v>34.045000000000002</v>
      </c>
      <c r="F55" s="72">
        <f t="shared" si="1"/>
        <v>3.0360000000000014</v>
      </c>
    </row>
    <row r="56" spans="1:6" x14ac:dyDescent="0.2">
      <c r="A56">
        <v>121</v>
      </c>
      <c r="B56">
        <v>14</v>
      </c>
      <c r="C56" t="str">
        <f>VLOOKUP(B56,'Startnummern Regio'!A:C,2,0)</f>
        <v>Patrick Bolle</v>
      </c>
      <c r="D56">
        <f>VLOOKUP(B56,'Startnummern Regio'!A:C,3,0)</f>
        <v>2005</v>
      </c>
      <c r="E56">
        <v>34.152999999999999</v>
      </c>
      <c r="F56" s="72">
        <f t="shared" si="1"/>
        <v>3.1439999999999984</v>
      </c>
    </row>
    <row r="57" spans="1:6" x14ac:dyDescent="0.2">
      <c r="A57">
        <v>89</v>
      </c>
      <c r="B57">
        <v>14</v>
      </c>
      <c r="C57" t="str">
        <f>VLOOKUP(B57,'Startnummern Regio'!A:C,2,0)</f>
        <v>Patrick Bolle</v>
      </c>
      <c r="D57">
        <f>VLOOKUP(B57,'Startnummern Regio'!A:C,3,0)</f>
        <v>2005</v>
      </c>
      <c r="E57">
        <v>34.212000000000003</v>
      </c>
      <c r="F57" s="72">
        <f t="shared" si="1"/>
        <v>3.203000000000003</v>
      </c>
    </row>
    <row r="58" spans="1:6" x14ac:dyDescent="0.2">
      <c r="A58">
        <v>179</v>
      </c>
      <c r="B58">
        <v>21</v>
      </c>
      <c r="C58" t="str">
        <f>VLOOKUP(B58,'Startnummern Regio'!A:C,2,0)</f>
        <v>Moritz Hummel</v>
      </c>
      <c r="D58">
        <f>VLOOKUP(B58,'Startnummern Regio'!A:C,3,0)</f>
        <v>2003</v>
      </c>
      <c r="E58">
        <v>34.314</v>
      </c>
      <c r="F58" s="72">
        <f t="shared" si="1"/>
        <v>3.3049999999999997</v>
      </c>
    </row>
    <row r="59" spans="1:6" x14ac:dyDescent="0.2">
      <c r="A59">
        <v>75</v>
      </c>
      <c r="B59">
        <v>13</v>
      </c>
      <c r="C59" t="str">
        <f>VLOOKUP(B59,'Startnummern Regio'!A:C,2,0)</f>
        <v>Ann-Katrin Schwietale</v>
      </c>
      <c r="D59">
        <f>VLOOKUP(B59,'Startnummern Regio'!A:C,3,0)</f>
        <v>2003</v>
      </c>
      <c r="E59">
        <v>34.655999999999999</v>
      </c>
      <c r="F59" s="72">
        <f t="shared" si="1"/>
        <v>3.6469999999999985</v>
      </c>
    </row>
    <row r="60" spans="1:6" x14ac:dyDescent="0.2">
      <c r="A60">
        <v>177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>
        <v>34.685000000000002</v>
      </c>
      <c r="F60" s="72">
        <f t="shared" si="1"/>
        <v>3.6760000000000019</v>
      </c>
    </row>
    <row r="61" spans="1:6" x14ac:dyDescent="0.2">
      <c r="A61">
        <v>163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>
        <v>34.704000000000001</v>
      </c>
      <c r="F61" s="72">
        <f t="shared" si="1"/>
        <v>3.6950000000000003</v>
      </c>
    </row>
    <row r="62" spans="1:6" x14ac:dyDescent="0.2">
      <c r="A62">
        <v>145</v>
      </c>
      <c r="B62">
        <v>27</v>
      </c>
      <c r="C62" t="str">
        <f>VLOOKUP(B62,'Startnummern Regio'!A:C,2,0)</f>
        <v>Lavinia Horning</v>
      </c>
      <c r="D62">
        <f>VLOOKUP(B62,'Startnummern Regio'!A:C,3,0)</f>
        <v>2002</v>
      </c>
      <c r="E62">
        <v>34.713999999999999</v>
      </c>
      <c r="F62" s="72">
        <f t="shared" si="1"/>
        <v>3.7049999999999983</v>
      </c>
    </row>
    <row r="63" spans="1:6" x14ac:dyDescent="0.2">
      <c r="A63">
        <v>44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>
        <v>35.027999999999999</v>
      </c>
      <c r="F63" s="72">
        <f t="shared" si="1"/>
        <v>4.0189999999999984</v>
      </c>
    </row>
    <row r="64" spans="1:6" x14ac:dyDescent="0.2">
      <c r="A64">
        <v>82</v>
      </c>
      <c r="B64">
        <v>27</v>
      </c>
      <c r="C64" t="str">
        <f>VLOOKUP(B64,'Startnummern Regio'!A:C,2,0)</f>
        <v>Lavinia Horning</v>
      </c>
      <c r="D64">
        <f>VLOOKUP(B64,'Startnummern Regio'!A:C,3,0)</f>
        <v>2002</v>
      </c>
      <c r="E64">
        <v>35.087000000000003</v>
      </c>
      <c r="F64" s="72">
        <f t="shared" si="1"/>
        <v>4.078000000000003</v>
      </c>
    </row>
    <row r="65" spans="1:6" x14ac:dyDescent="0.2">
      <c r="A65">
        <v>19</v>
      </c>
      <c r="B65">
        <v>11</v>
      </c>
      <c r="C65" t="str">
        <f>VLOOKUP(B65,'Startnummern Regio'!A:C,2,0)</f>
        <v>Finja Mangler</v>
      </c>
      <c r="D65">
        <f>VLOOKUP(B65,'Startnummern Regio'!A:C,3,0)</f>
        <v>2006</v>
      </c>
      <c r="E65">
        <v>35.137999999999998</v>
      </c>
      <c r="F65" s="72">
        <f t="shared" si="1"/>
        <v>4.1289999999999978</v>
      </c>
    </row>
    <row r="66" spans="1:6" x14ac:dyDescent="0.2">
      <c r="A66">
        <v>164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>
        <v>35.189</v>
      </c>
      <c r="F66" s="72">
        <f t="shared" ref="F66:F97" si="2">E66-$E$2</f>
        <v>4.18</v>
      </c>
    </row>
    <row r="67" spans="1:6" x14ac:dyDescent="0.2">
      <c r="A67">
        <v>90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>
        <v>35.195</v>
      </c>
      <c r="F67" s="72">
        <f t="shared" si="2"/>
        <v>4.1859999999999999</v>
      </c>
    </row>
    <row r="68" spans="1:6" x14ac:dyDescent="0.2">
      <c r="A68">
        <v>152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>
        <v>35.195999999999998</v>
      </c>
      <c r="F68" s="72">
        <f t="shared" si="2"/>
        <v>4.1869999999999976</v>
      </c>
    </row>
    <row r="69" spans="1:6" x14ac:dyDescent="0.2">
      <c r="A69">
        <v>175</v>
      </c>
      <c r="B69">
        <v>9</v>
      </c>
      <c r="C69" t="str">
        <f>VLOOKUP(B69,'Startnummern Regio'!A:C,2,0)</f>
        <v>Thomas Isele</v>
      </c>
      <c r="D69">
        <f>VLOOKUP(B69,'Startnummern Regio'!A:C,3,0)</f>
        <v>2003</v>
      </c>
      <c r="E69">
        <v>35.198999999999998</v>
      </c>
      <c r="F69" s="72">
        <f t="shared" si="2"/>
        <v>4.1899999999999977</v>
      </c>
    </row>
    <row r="70" spans="1:6" x14ac:dyDescent="0.2">
      <c r="A70">
        <v>178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>
        <v>35.225999999999999</v>
      </c>
      <c r="F70" s="72">
        <f t="shared" si="2"/>
        <v>4.2169999999999987</v>
      </c>
    </row>
    <row r="71" spans="1:6" x14ac:dyDescent="0.2">
      <c r="A71">
        <v>61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>
        <v>35.25</v>
      </c>
      <c r="F71" s="72">
        <f t="shared" si="2"/>
        <v>4.2409999999999997</v>
      </c>
    </row>
    <row r="72" spans="1:6" x14ac:dyDescent="0.2">
      <c r="A72">
        <v>166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>
        <v>35.371000000000002</v>
      </c>
      <c r="F72" s="72">
        <f t="shared" si="2"/>
        <v>4.3620000000000019</v>
      </c>
    </row>
    <row r="73" spans="1:6" x14ac:dyDescent="0.2">
      <c r="A73">
        <v>38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35.412999999999997</v>
      </c>
      <c r="F73" s="72">
        <f t="shared" si="2"/>
        <v>4.4039999999999964</v>
      </c>
    </row>
    <row r="74" spans="1:6" x14ac:dyDescent="0.2">
      <c r="A74">
        <v>52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35.558</v>
      </c>
      <c r="F74" s="72">
        <f t="shared" si="2"/>
        <v>4.5489999999999995</v>
      </c>
    </row>
    <row r="75" spans="1:6" x14ac:dyDescent="0.2">
      <c r="A75">
        <v>94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>
        <v>35.558</v>
      </c>
      <c r="F75" s="72">
        <f t="shared" si="2"/>
        <v>4.5489999999999995</v>
      </c>
    </row>
    <row r="76" spans="1:6" x14ac:dyDescent="0.2">
      <c r="A76">
        <v>137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>
        <v>35.701999999999998</v>
      </c>
      <c r="F76" s="72">
        <f t="shared" si="2"/>
        <v>4.6929999999999978</v>
      </c>
    </row>
    <row r="77" spans="1:6" x14ac:dyDescent="0.2">
      <c r="A77">
        <v>40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35.896000000000001</v>
      </c>
      <c r="F77" s="72">
        <f t="shared" si="2"/>
        <v>4.8870000000000005</v>
      </c>
    </row>
    <row r="78" spans="1:6" x14ac:dyDescent="0.2">
      <c r="A78">
        <v>176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36.075000000000003</v>
      </c>
      <c r="F78" s="72">
        <f t="shared" si="2"/>
        <v>5.0660000000000025</v>
      </c>
    </row>
    <row r="79" spans="1:6" x14ac:dyDescent="0.2">
      <c r="A79">
        <v>84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>
        <v>36.143000000000001</v>
      </c>
      <c r="F79" s="72">
        <f t="shared" si="2"/>
        <v>5.1340000000000003</v>
      </c>
    </row>
    <row r="80" spans="1:6" x14ac:dyDescent="0.2">
      <c r="A80">
        <v>101</v>
      </c>
      <c r="B80">
        <v>13</v>
      </c>
      <c r="C80" t="str">
        <f>VLOOKUP(B80,'Startnummern Regio'!A:C,2,0)</f>
        <v>Ann-Katrin Schwietale</v>
      </c>
      <c r="D80">
        <f>VLOOKUP(B80,'Startnummern Regio'!A:C,3,0)</f>
        <v>2003</v>
      </c>
      <c r="E80">
        <v>36.18</v>
      </c>
      <c r="F80" s="72">
        <f t="shared" si="2"/>
        <v>5.1709999999999994</v>
      </c>
    </row>
    <row r="81" spans="1:6" x14ac:dyDescent="0.2">
      <c r="A81">
        <v>62</v>
      </c>
      <c r="B81">
        <v>2</v>
      </c>
      <c r="C81" t="str">
        <f>VLOOKUP(B81,'Startnummern Regio'!A:C,2,0)</f>
        <v>Robin Holz</v>
      </c>
      <c r="D81">
        <f>VLOOKUP(B81,'Startnummern Regio'!A:C,3,0)</f>
        <v>2005</v>
      </c>
      <c r="E81">
        <v>36.292999999999999</v>
      </c>
      <c r="F81" s="72">
        <f t="shared" si="2"/>
        <v>5.2839999999999989</v>
      </c>
    </row>
    <row r="82" spans="1:6" x14ac:dyDescent="0.2">
      <c r="A82">
        <v>116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>
        <v>36.671999999999997</v>
      </c>
      <c r="F82" s="72">
        <f t="shared" si="2"/>
        <v>5.6629999999999967</v>
      </c>
    </row>
    <row r="83" spans="1:6" x14ac:dyDescent="0.2">
      <c r="A83">
        <v>20</v>
      </c>
      <c r="B83">
        <v>13</v>
      </c>
      <c r="C83" t="str">
        <f>VLOOKUP(B83,'Startnummern Regio'!A:C,2,0)</f>
        <v>Ann-Katrin Schwietale</v>
      </c>
      <c r="D83">
        <f>VLOOKUP(B83,'Startnummern Regio'!A:C,3,0)</f>
        <v>2003</v>
      </c>
      <c r="E83">
        <v>36.701000000000001</v>
      </c>
      <c r="F83" s="72">
        <f t="shared" si="2"/>
        <v>5.6920000000000002</v>
      </c>
    </row>
    <row r="84" spans="1:6" x14ac:dyDescent="0.2">
      <c r="A84">
        <v>47</v>
      </c>
      <c r="B84">
        <v>11</v>
      </c>
      <c r="C84" t="str">
        <f>VLOOKUP(B84,'Startnummern Regio'!A:C,2,0)</f>
        <v>Finja Mangler</v>
      </c>
      <c r="D84">
        <f>VLOOKUP(B84,'Startnummern Regio'!A:C,3,0)</f>
        <v>2006</v>
      </c>
      <c r="E84">
        <v>36.75</v>
      </c>
      <c r="F84" s="72">
        <f t="shared" si="2"/>
        <v>5.7409999999999997</v>
      </c>
    </row>
    <row r="85" spans="1:6" x14ac:dyDescent="0.2">
      <c r="A85">
        <v>154</v>
      </c>
      <c r="B85">
        <v>11</v>
      </c>
      <c r="C85" t="str">
        <f>VLOOKUP(B85,'Startnummern Regio'!A:C,2,0)</f>
        <v>Finja Mangler</v>
      </c>
      <c r="D85">
        <f>VLOOKUP(B85,'Startnummern Regio'!A:C,3,0)</f>
        <v>2006</v>
      </c>
      <c r="E85">
        <v>36.942</v>
      </c>
      <c r="F85" s="72">
        <f t="shared" si="2"/>
        <v>5.9329999999999998</v>
      </c>
    </row>
    <row r="86" spans="1:6" x14ac:dyDescent="0.2">
      <c r="A86">
        <v>182</v>
      </c>
      <c r="B86">
        <v>11</v>
      </c>
      <c r="C86" t="str">
        <f>VLOOKUP(B86,'Startnummern Regio'!A:C,2,0)</f>
        <v>Finja Mangler</v>
      </c>
      <c r="D86">
        <f>VLOOKUP(B86,'Startnummern Regio'!A:C,3,0)</f>
        <v>2006</v>
      </c>
      <c r="E86">
        <v>37.223999999999997</v>
      </c>
      <c r="F86" s="72">
        <f t="shared" si="2"/>
        <v>6.2149999999999963</v>
      </c>
    </row>
    <row r="87" spans="1:6" x14ac:dyDescent="0.2">
      <c r="A87">
        <v>22</v>
      </c>
      <c r="B87">
        <v>12</v>
      </c>
      <c r="C87" t="str">
        <f>VLOOKUP(B87,'Startnummern Regio'!A:C,2,0)</f>
        <v>Nele Büssing</v>
      </c>
      <c r="D87">
        <f>VLOOKUP(B87,'Startnummern Regio'!A:C,3,0)</f>
        <v>2006</v>
      </c>
      <c r="E87">
        <v>37.567</v>
      </c>
      <c r="F87" s="72">
        <f t="shared" si="2"/>
        <v>6.5579999999999998</v>
      </c>
    </row>
    <row r="88" spans="1:6" x14ac:dyDescent="0.2">
      <c r="A88">
        <v>173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37.610999999999997</v>
      </c>
      <c r="F88" s="72">
        <f t="shared" si="2"/>
        <v>6.6019999999999968</v>
      </c>
    </row>
    <row r="89" spans="1:6" x14ac:dyDescent="0.2">
      <c r="A89">
        <v>167</v>
      </c>
      <c r="B89">
        <v>11</v>
      </c>
      <c r="C89" t="str">
        <f>VLOOKUP(B89,'Startnummern Regio'!A:C,2,0)</f>
        <v>Finja Mangler</v>
      </c>
      <c r="D89">
        <f>VLOOKUP(B89,'Startnummern Regio'!A:C,3,0)</f>
        <v>2006</v>
      </c>
      <c r="E89">
        <v>37.765999999999998</v>
      </c>
      <c r="F89" s="72">
        <f t="shared" si="2"/>
        <v>6.7569999999999979</v>
      </c>
    </row>
    <row r="90" spans="1:6" x14ac:dyDescent="0.2">
      <c r="A90">
        <v>174</v>
      </c>
      <c r="B90">
        <v>28</v>
      </c>
      <c r="C90" t="str">
        <f>VLOOKUP(B90,'Startnummern Regio'!A:C,2,0)</f>
        <v>Sophie Hummel</v>
      </c>
      <c r="D90">
        <f>VLOOKUP(B90,'Startnummern Regio'!A:C,3,0)</f>
        <v>2005</v>
      </c>
      <c r="E90">
        <v>38.100999999999999</v>
      </c>
      <c r="F90" s="72">
        <f t="shared" si="2"/>
        <v>7.0919999999999987</v>
      </c>
    </row>
    <row r="91" spans="1:6" x14ac:dyDescent="0.2">
      <c r="A91">
        <v>50</v>
      </c>
      <c r="B91">
        <v>12</v>
      </c>
      <c r="C91" t="str">
        <f>VLOOKUP(B91,'Startnummern Regio'!A:C,2,0)</f>
        <v>Nele Büssing</v>
      </c>
      <c r="D91">
        <f>VLOOKUP(B91,'Startnummern Regio'!A:C,3,0)</f>
        <v>2006</v>
      </c>
      <c r="E91">
        <v>38.298999999999999</v>
      </c>
      <c r="F91" s="72">
        <f t="shared" si="2"/>
        <v>7.2899999999999991</v>
      </c>
    </row>
    <row r="92" spans="1:6" x14ac:dyDescent="0.2">
      <c r="A92">
        <v>160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>
        <v>38.308999999999997</v>
      </c>
      <c r="F92" s="72">
        <f t="shared" si="2"/>
        <v>7.2999999999999972</v>
      </c>
    </row>
    <row r="93" spans="1:6" x14ac:dyDescent="0.2">
      <c r="A93">
        <v>77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>
        <v>38.5</v>
      </c>
      <c r="F93" s="72">
        <f t="shared" si="2"/>
        <v>7.4909999999999997</v>
      </c>
    </row>
    <row r="94" spans="1:6" x14ac:dyDescent="0.2">
      <c r="A94">
        <v>135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>
        <v>39.164999999999999</v>
      </c>
      <c r="F94" s="72">
        <f t="shared" si="2"/>
        <v>8.1559999999999988</v>
      </c>
    </row>
    <row r="95" spans="1:6" x14ac:dyDescent="0.2">
      <c r="A95">
        <v>98</v>
      </c>
      <c r="B95">
        <v>12</v>
      </c>
      <c r="C95" t="str">
        <f>VLOOKUP(B95,'Startnummern Regio'!A:C,2,0)</f>
        <v>Nele Büssing</v>
      </c>
      <c r="D95">
        <f>VLOOKUP(B95,'Startnummern Regio'!A:C,3,0)</f>
        <v>2006</v>
      </c>
      <c r="E95">
        <v>39.348999999999997</v>
      </c>
      <c r="F95" s="72">
        <f t="shared" si="2"/>
        <v>8.3399999999999963</v>
      </c>
    </row>
    <row r="96" spans="1:6" x14ac:dyDescent="0.2">
      <c r="A96">
        <v>168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>
        <v>39.773000000000003</v>
      </c>
      <c r="F96" s="72">
        <f t="shared" si="2"/>
        <v>8.7640000000000029</v>
      </c>
    </row>
    <row r="97" spans="1:6" x14ac:dyDescent="0.2">
      <c r="A97">
        <v>181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>
        <v>40.6</v>
      </c>
      <c r="F97" s="72">
        <f t="shared" si="2"/>
        <v>9.5910000000000011</v>
      </c>
    </row>
    <row r="98" spans="1:6" x14ac:dyDescent="0.2">
      <c r="A98">
        <v>153</v>
      </c>
      <c r="B98">
        <v>12</v>
      </c>
      <c r="C98" t="str">
        <f>VLOOKUP(B98,'Startnummern Regio'!A:C,2,0)</f>
        <v>Nele Büssing</v>
      </c>
      <c r="D98">
        <f>VLOOKUP(B98,'Startnummern Regio'!A:C,3,0)</f>
        <v>2006</v>
      </c>
      <c r="E98">
        <v>40.993000000000002</v>
      </c>
      <c r="F98" s="72">
        <f t="shared" ref="F98:F99" si="3">E98-$E$2</f>
        <v>9.9840000000000018</v>
      </c>
    </row>
    <row r="99" spans="1:6" x14ac:dyDescent="0.2">
      <c r="A99">
        <v>136</v>
      </c>
      <c r="B99">
        <v>11</v>
      </c>
      <c r="C99" t="str">
        <f>VLOOKUP(B99,'Startnummern Regio'!A:C,2,0)</f>
        <v>Finja Mangler</v>
      </c>
      <c r="D99">
        <f>VLOOKUP(B99,'Startnummern Regio'!A:C,3,0)</f>
        <v>2006</v>
      </c>
      <c r="E99">
        <v>47.026000000000003</v>
      </c>
      <c r="F99" s="72">
        <f t="shared" si="3"/>
        <v>16.017000000000003</v>
      </c>
    </row>
  </sheetData>
  <sortState ref="A2:F190">
    <sortCondition ref="E2:E190"/>
  </sortState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4"/>
  <sheetViews>
    <sheetView topLeftCell="A70" workbookViewId="0">
      <selection activeCell="D2" sqref="D2"/>
    </sheetView>
  </sheetViews>
  <sheetFormatPr baseColWidth="10" defaultRowHeight="15" x14ac:dyDescent="0.2"/>
  <cols>
    <col min="3" max="3" width="18.33203125" bestFit="1" customWidth="1"/>
    <col min="4" max="4" width="6" bestFit="1" customWidth="1"/>
    <col min="5" max="5" width="7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94</v>
      </c>
      <c r="B2">
        <v>24</v>
      </c>
      <c r="C2" t="str">
        <f>VLOOKUP(B2,'Startnummern Regio'!A:C,2,0)</f>
        <v>Luca Hummel</v>
      </c>
      <c r="D2">
        <f>VLOOKUP(B2,'Startnummern Regio'!A:C,3,0)</f>
        <v>2001</v>
      </c>
      <c r="E2" s="72">
        <v>27.268000000000001</v>
      </c>
    </row>
    <row r="3" spans="1:6" x14ac:dyDescent="0.2">
      <c r="A3">
        <v>108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27.620999999999999</v>
      </c>
      <c r="F3">
        <f t="shared" ref="F3:F34" si="0">E3-$E$2</f>
        <v>0.35299999999999798</v>
      </c>
    </row>
    <row r="4" spans="1:6" x14ac:dyDescent="0.2">
      <c r="A4">
        <v>79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 s="72">
        <v>27.731999999999999</v>
      </c>
      <c r="F4">
        <f t="shared" si="0"/>
        <v>0.46399999999999864</v>
      </c>
    </row>
    <row r="5" spans="1:6" x14ac:dyDescent="0.2">
      <c r="A5">
        <v>93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27.791</v>
      </c>
      <c r="F5">
        <f t="shared" si="0"/>
        <v>0.52299999999999969</v>
      </c>
    </row>
    <row r="6" spans="1:6" x14ac:dyDescent="0.2">
      <c r="A6">
        <v>75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27.917000000000002</v>
      </c>
      <c r="F6">
        <f t="shared" si="0"/>
        <v>0.64900000000000091</v>
      </c>
    </row>
    <row r="7" spans="1:6" x14ac:dyDescent="0.2">
      <c r="A7">
        <v>62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27.931999999999999</v>
      </c>
      <c r="F7">
        <f t="shared" si="0"/>
        <v>0.66399999999999793</v>
      </c>
    </row>
    <row r="8" spans="1:6" x14ac:dyDescent="0.2">
      <c r="A8">
        <v>25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28.024000000000001</v>
      </c>
      <c r="F8">
        <f t="shared" si="0"/>
        <v>0.75600000000000023</v>
      </c>
    </row>
    <row r="9" spans="1:6" x14ac:dyDescent="0.2">
      <c r="A9">
        <v>97</v>
      </c>
      <c r="B9">
        <v>7</v>
      </c>
      <c r="C9" t="str">
        <f>VLOOKUP(B9,'Startnummern Regio'!A:C,2,0)</f>
        <v>Luisa Seifritz</v>
      </c>
      <c r="D9">
        <f>VLOOKUP(B9,'Startnummern Regio'!A:C,3,0)</f>
        <v>2002</v>
      </c>
      <c r="E9" s="72">
        <v>28.055</v>
      </c>
      <c r="F9">
        <f t="shared" si="0"/>
        <v>0.78699999999999903</v>
      </c>
    </row>
    <row r="10" spans="1:6" x14ac:dyDescent="0.2">
      <c r="A10">
        <v>109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28.206</v>
      </c>
      <c r="F10">
        <f t="shared" si="0"/>
        <v>0.93799999999999883</v>
      </c>
    </row>
    <row r="11" spans="1:6" x14ac:dyDescent="0.2">
      <c r="A11">
        <v>107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28.23</v>
      </c>
      <c r="F11">
        <f t="shared" si="0"/>
        <v>0.96199999999999974</v>
      </c>
    </row>
    <row r="12" spans="1:6" x14ac:dyDescent="0.2">
      <c r="A12">
        <v>67</v>
      </c>
      <c r="B12">
        <v>7</v>
      </c>
      <c r="C12" t="str">
        <f>VLOOKUP(B12,'Startnummern Regio'!A:C,2,0)</f>
        <v>Luisa Seifritz</v>
      </c>
      <c r="D12">
        <f>VLOOKUP(B12,'Startnummern Regio'!A:C,3,0)</f>
        <v>2002</v>
      </c>
      <c r="E12" s="72">
        <v>28.254999999999999</v>
      </c>
      <c r="F12">
        <f t="shared" si="0"/>
        <v>0.98699999999999832</v>
      </c>
    </row>
    <row r="13" spans="1:6" x14ac:dyDescent="0.2">
      <c r="A13">
        <v>23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28.262</v>
      </c>
      <c r="F13">
        <f t="shared" si="0"/>
        <v>0.99399999999999977</v>
      </c>
    </row>
    <row r="14" spans="1:6" x14ac:dyDescent="0.2">
      <c r="A14">
        <v>47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28.395</v>
      </c>
      <c r="F14">
        <f t="shared" si="0"/>
        <v>1.1269999999999989</v>
      </c>
    </row>
    <row r="15" spans="1:6" x14ac:dyDescent="0.2">
      <c r="A15">
        <v>104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28.405000000000001</v>
      </c>
      <c r="F15">
        <f t="shared" si="0"/>
        <v>1.1370000000000005</v>
      </c>
    </row>
    <row r="16" spans="1:6" x14ac:dyDescent="0.2">
      <c r="A16">
        <v>87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28.428000000000001</v>
      </c>
      <c r="F16">
        <f t="shared" si="0"/>
        <v>1.1600000000000001</v>
      </c>
    </row>
    <row r="17" spans="1:6" x14ac:dyDescent="0.2">
      <c r="A17">
        <v>76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28.439</v>
      </c>
      <c r="F17">
        <f t="shared" si="0"/>
        <v>1.1709999999999994</v>
      </c>
    </row>
    <row r="18" spans="1:6" x14ac:dyDescent="0.2">
      <c r="A18">
        <v>92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28.462</v>
      </c>
      <c r="F18">
        <f t="shared" si="0"/>
        <v>1.1939999999999991</v>
      </c>
    </row>
    <row r="19" spans="1:6" x14ac:dyDescent="0.2">
      <c r="A19">
        <v>63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28.51</v>
      </c>
      <c r="F19">
        <f t="shared" si="0"/>
        <v>1.2420000000000009</v>
      </c>
    </row>
    <row r="20" spans="1:6" x14ac:dyDescent="0.2">
      <c r="A20">
        <v>24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28.609000000000002</v>
      </c>
      <c r="F20">
        <f t="shared" si="0"/>
        <v>1.3410000000000011</v>
      </c>
    </row>
    <row r="21" spans="1:6" x14ac:dyDescent="0.2">
      <c r="A21">
        <v>27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2">
        <v>28.664000000000001</v>
      </c>
      <c r="F21">
        <f t="shared" si="0"/>
        <v>1.3960000000000008</v>
      </c>
    </row>
    <row r="22" spans="1:6" x14ac:dyDescent="0.2">
      <c r="A22">
        <v>49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2">
        <v>28.699000000000002</v>
      </c>
      <c r="F22">
        <f t="shared" si="0"/>
        <v>1.4310000000000009</v>
      </c>
    </row>
    <row r="23" spans="1:6" x14ac:dyDescent="0.2">
      <c r="A23">
        <v>88</v>
      </c>
      <c r="B23">
        <v>21</v>
      </c>
      <c r="C23" t="str">
        <f>VLOOKUP(B23,'Startnummern Regio'!A:C,2,0)</f>
        <v>Moritz Hummel</v>
      </c>
      <c r="D23">
        <f>VLOOKUP(B23,'Startnummern Regio'!A:C,3,0)</f>
        <v>2003</v>
      </c>
      <c r="E23" s="72">
        <v>28.742000000000001</v>
      </c>
      <c r="F23">
        <f t="shared" si="0"/>
        <v>1.4740000000000002</v>
      </c>
    </row>
    <row r="24" spans="1:6" x14ac:dyDescent="0.2">
      <c r="A24">
        <v>46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28.800999999999998</v>
      </c>
      <c r="F24">
        <f t="shared" si="0"/>
        <v>1.5329999999999977</v>
      </c>
    </row>
    <row r="25" spans="1:6" x14ac:dyDescent="0.2">
      <c r="A25">
        <v>72</v>
      </c>
      <c r="B25">
        <v>21</v>
      </c>
      <c r="C25" t="str">
        <f>VLOOKUP(B25,'Startnummern Regio'!A:C,2,0)</f>
        <v>Moritz Hummel</v>
      </c>
      <c r="D25">
        <f>VLOOKUP(B25,'Startnummern Regio'!A:C,3,0)</f>
        <v>2003</v>
      </c>
      <c r="E25" s="72">
        <v>28.97</v>
      </c>
      <c r="F25">
        <f t="shared" si="0"/>
        <v>1.7019999999999982</v>
      </c>
    </row>
    <row r="26" spans="1:6" x14ac:dyDescent="0.2">
      <c r="A26">
        <v>117</v>
      </c>
      <c r="B26">
        <v>1</v>
      </c>
      <c r="C26" t="str">
        <f>VLOOKUP(B26,'Startnummern Regio'!A:C,2,0)</f>
        <v>Mika Knöll</v>
      </c>
      <c r="D26">
        <f>VLOOKUP(B26,'Startnummern Regio'!A:C,3,0)</f>
        <v>2005</v>
      </c>
      <c r="E26" s="72">
        <v>29.068000000000001</v>
      </c>
      <c r="F26">
        <f t="shared" si="0"/>
        <v>1.8000000000000007</v>
      </c>
    </row>
    <row r="27" spans="1:6" x14ac:dyDescent="0.2">
      <c r="A27">
        <v>26</v>
      </c>
      <c r="B27">
        <v>7</v>
      </c>
      <c r="C27" t="str">
        <f>VLOOKUP(B27,'Startnummern Regio'!A:C,2,0)</f>
        <v>Luisa Seifritz</v>
      </c>
      <c r="D27">
        <f>VLOOKUP(B27,'Startnummern Regio'!A:C,3,0)</f>
        <v>2002</v>
      </c>
      <c r="E27" s="72">
        <v>29.091000000000001</v>
      </c>
      <c r="F27">
        <f t="shared" si="0"/>
        <v>1.8230000000000004</v>
      </c>
    </row>
    <row r="28" spans="1:6" x14ac:dyDescent="0.2">
      <c r="A28">
        <v>78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29.178000000000001</v>
      </c>
      <c r="F28">
        <f t="shared" si="0"/>
        <v>1.9100000000000001</v>
      </c>
    </row>
    <row r="29" spans="1:6" x14ac:dyDescent="0.2">
      <c r="A29">
        <v>98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29.228000000000002</v>
      </c>
      <c r="F29">
        <f t="shared" si="0"/>
        <v>1.9600000000000009</v>
      </c>
    </row>
    <row r="30" spans="1:6" x14ac:dyDescent="0.2">
      <c r="A30">
        <v>103</v>
      </c>
      <c r="B30">
        <v>9</v>
      </c>
      <c r="C30" t="str">
        <f>VLOOKUP(B30,'Startnummern Regio'!A:C,2,0)</f>
        <v>Thomas Isele</v>
      </c>
      <c r="D30">
        <f>VLOOKUP(B30,'Startnummern Regio'!A:C,3,0)</f>
        <v>2003</v>
      </c>
      <c r="E30" s="72">
        <v>29.347000000000001</v>
      </c>
      <c r="F30">
        <f t="shared" si="0"/>
        <v>2.0790000000000006</v>
      </c>
    </row>
    <row r="31" spans="1:6" x14ac:dyDescent="0.2">
      <c r="A31">
        <v>116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 s="72">
        <v>29.49</v>
      </c>
      <c r="F31">
        <f t="shared" si="0"/>
        <v>2.2219999999999978</v>
      </c>
    </row>
    <row r="32" spans="1:6" x14ac:dyDescent="0.2">
      <c r="A32">
        <v>102</v>
      </c>
      <c r="B32">
        <v>1</v>
      </c>
      <c r="C32" t="str">
        <f>VLOOKUP(B32,'Startnummern Regio'!A:C,2,0)</f>
        <v>Mika Knöll</v>
      </c>
      <c r="D32">
        <f>VLOOKUP(B32,'Startnummern Regio'!A:C,3,0)</f>
        <v>2005</v>
      </c>
      <c r="E32" s="72">
        <v>29.617000000000001</v>
      </c>
      <c r="F32">
        <f t="shared" si="0"/>
        <v>2.3490000000000002</v>
      </c>
    </row>
    <row r="33" spans="1:6" x14ac:dyDescent="0.2">
      <c r="A33">
        <v>45</v>
      </c>
      <c r="B33">
        <v>10</v>
      </c>
      <c r="C33" t="str">
        <f>VLOOKUP(B33,'Startnummern Regio'!A:C,2,0)</f>
        <v>Moritz Waibel</v>
      </c>
      <c r="D33">
        <f>VLOOKUP(B33,'Startnummern Regio'!A:C,3,0)</f>
        <v>2001</v>
      </c>
      <c r="E33" s="72">
        <v>29.641999999999999</v>
      </c>
      <c r="F33">
        <f t="shared" si="0"/>
        <v>2.3739999999999988</v>
      </c>
    </row>
    <row r="34" spans="1:6" x14ac:dyDescent="0.2">
      <c r="A34">
        <v>81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29.753</v>
      </c>
      <c r="F34">
        <f t="shared" si="0"/>
        <v>2.4849999999999994</v>
      </c>
    </row>
    <row r="35" spans="1:6" x14ac:dyDescent="0.2">
      <c r="A35">
        <v>71</v>
      </c>
      <c r="B35">
        <v>9</v>
      </c>
      <c r="C35" t="str">
        <f>VLOOKUP(B35,'Startnummern Regio'!A:C,2,0)</f>
        <v>Thomas Isele</v>
      </c>
      <c r="D35">
        <f>VLOOKUP(B35,'Startnummern Regio'!A:C,3,0)</f>
        <v>2003</v>
      </c>
      <c r="E35" s="72">
        <v>29.927</v>
      </c>
      <c r="F35">
        <f t="shared" ref="F35:F66" si="1">E35-$E$2</f>
        <v>2.6589999999999989</v>
      </c>
    </row>
    <row r="36" spans="1:6" x14ac:dyDescent="0.2">
      <c r="A36">
        <v>40</v>
      </c>
      <c r="B36">
        <v>9</v>
      </c>
      <c r="C36" t="str">
        <f>VLOOKUP(B36,'Startnummern Regio'!A:C,2,0)</f>
        <v>Thomas Isele</v>
      </c>
      <c r="D36">
        <f>VLOOKUP(B36,'Startnummern Regio'!A:C,3,0)</f>
        <v>2003</v>
      </c>
      <c r="E36" s="72">
        <v>30.021000000000001</v>
      </c>
      <c r="F36">
        <f t="shared" si="1"/>
        <v>2.7530000000000001</v>
      </c>
    </row>
    <row r="37" spans="1:6" x14ac:dyDescent="0.2">
      <c r="A37">
        <v>86</v>
      </c>
      <c r="B37">
        <v>1</v>
      </c>
      <c r="C37" t="str">
        <f>VLOOKUP(B37,'Startnummern Regio'!A:C,2,0)</f>
        <v>Mika Knöll</v>
      </c>
      <c r="D37">
        <f>VLOOKUP(B37,'Startnummern Regio'!A:C,3,0)</f>
        <v>2005</v>
      </c>
      <c r="E37" s="72">
        <v>30.100999999999999</v>
      </c>
      <c r="F37">
        <f t="shared" si="1"/>
        <v>2.8329999999999984</v>
      </c>
    </row>
    <row r="38" spans="1:6" x14ac:dyDescent="0.2">
      <c r="A38">
        <v>57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30.193999999999999</v>
      </c>
      <c r="F38">
        <f t="shared" si="1"/>
        <v>2.9259999999999984</v>
      </c>
    </row>
    <row r="39" spans="1:6" x14ac:dyDescent="0.2">
      <c r="A39">
        <v>105</v>
      </c>
      <c r="B39">
        <v>36</v>
      </c>
      <c r="C39" t="str">
        <f>VLOOKUP(B39,'Startnummern Regio'!A:C,2,0)</f>
        <v>Leo Scherer</v>
      </c>
      <c r="D39">
        <f>VLOOKUP(B39,'Startnummern Regio'!A:C,3,0)</f>
        <v>2006</v>
      </c>
      <c r="E39" s="72">
        <v>30.323</v>
      </c>
      <c r="F39">
        <f t="shared" si="1"/>
        <v>3.0549999999999997</v>
      </c>
    </row>
    <row r="40" spans="1:6" x14ac:dyDescent="0.2">
      <c r="A40">
        <v>118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30.417999999999999</v>
      </c>
      <c r="F40">
        <f t="shared" si="1"/>
        <v>3.1499999999999986</v>
      </c>
    </row>
    <row r="41" spans="1:6" x14ac:dyDescent="0.2">
      <c r="A41">
        <v>56</v>
      </c>
      <c r="B41">
        <v>21</v>
      </c>
      <c r="C41" t="str">
        <f>VLOOKUP(B41,'Startnummern Regio'!A:C,2,0)</f>
        <v>Moritz Hummel</v>
      </c>
      <c r="D41">
        <f>VLOOKUP(B41,'Startnummern Regio'!A:C,3,0)</f>
        <v>2003</v>
      </c>
      <c r="E41" s="72">
        <v>30.43</v>
      </c>
      <c r="F41">
        <f t="shared" si="1"/>
        <v>3.161999999999999</v>
      </c>
    </row>
    <row r="42" spans="1:6" x14ac:dyDescent="0.2">
      <c r="A42">
        <v>58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30.442</v>
      </c>
      <c r="F42">
        <f t="shared" si="1"/>
        <v>3.1739999999999995</v>
      </c>
    </row>
    <row r="43" spans="1:6" x14ac:dyDescent="0.2">
      <c r="A43">
        <v>20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30.460999999999999</v>
      </c>
      <c r="F43">
        <f t="shared" si="1"/>
        <v>3.1929999999999978</v>
      </c>
    </row>
    <row r="44" spans="1:6" x14ac:dyDescent="0.2">
      <c r="A44">
        <v>74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 s="72">
        <v>30.548999999999999</v>
      </c>
      <c r="F44">
        <f t="shared" si="1"/>
        <v>3.2809999999999988</v>
      </c>
    </row>
    <row r="45" spans="1:6" x14ac:dyDescent="0.2">
      <c r="A45">
        <v>55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30.574999999999999</v>
      </c>
      <c r="F45">
        <f t="shared" si="1"/>
        <v>3.3069999999999986</v>
      </c>
    </row>
    <row r="46" spans="1:6" x14ac:dyDescent="0.2">
      <c r="A46">
        <v>21</v>
      </c>
      <c r="B46">
        <v>14</v>
      </c>
      <c r="C46" t="str">
        <f>VLOOKUP(B46,'Startnummern Regio'!A:C,2,0)</f>
        <v>Patrick Bolle</v>
      </c>
      <c r="D46">
        <f>VLOOKUP(B46,'Startnummern Regio'!A:C,3,0)</f>
        <v>2005</v>
      </c>
      <c r="E46" s="72">
        <v>30.687999999999999</v>
      </c>
      <c r="F46">
        <f t="shared" si="1"/>
        <v>3.4199999999999982</v>
      </c>
    </row>
    <row r="47" spans="1:6" x14ac:dyDescent="0.2">
      <c r="A47">
        <v>90</v>
      </c>
      <c r="B47">
        <v>36</v>
      </c>
      <c r="C47" t="str">
        <f>VLOOKUP(B47,'Startnummern Regio'!A:C,2,0)</f>
        <v>Leo Scherer</v>
      </c>
      <c r="D47">
        <f>VLOOKUP(B47,'Startnummern Regio'!A:C,3,0)</f>
        <v>2006</v>
      </c>
      <c r="E47" s="72">
        <v>31.317</v>
      </c>
      <c r="F47">
        <f t="shared" si="1"/>
        <v>4.0489999999999995</v>
      </c>
    </row>
    <row r="48" spans="1:6" x14ac:dyDescent="0.2">
      <c r="A48">
        <v>43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31.393999999999998</v>
      </c>
      <c r="F48">
        <f t="shared" si="1"/>
        <v>4.1259999999999977</v>
      </c>
    </row>
    <row r="49" spans="1:6" x14ac:dyDescent="0.2">
      <c r="A49">
        <v>96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31.396000000000001</v>
      </c>
      <c r="F49">
        <f t="shared" si="1"/>
        <v>4.1280000000000001</v>
      </c>
    </row>
    <row r="50" spans="1:6" x14ac:dyDescent="0.2">
      <c r="A50">
        <v>100</v>
      </c>
      <c r="B50">
        <v>11</v>
      </c>
      <c r="C50" t="str">
        <f>VLOOKUP(B50,'Startnummern Regio'!A:C,2,0)</f>
        <v>Finja Mangler</v>
      </c>
      <c r="D50">
        <f>VLOOKUP(B50,'Startnummern Regio'!A:C,3,0)</f>
        <v>2006</v>
      </c>
      <c r="E50" s="72">
        <v>31.593</v>
      </c>
      <c r="F50">
        <f t="shared" si="1"/>
        <v>4.3249999999999993</v>
      </c>
    </row>
    <row r="51" spans="1:6" x14ac:dyDescent="0.2">
      <c r="A51">
        <v>22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31.614999999999998</v>
      </c>
      <c r="F51">
        <f t="shared" si="1"/>
        <v>4.3469999999999978</v>
      </c>
    </row>
    <row r="52" spans="1:6" x14ac:dyDescent="0.2">
      <c r="A52">
        <v>91</v>
      </c>
      <c r="B52">
        <v>28</v>
      </c>
      <c r="C52" t="str">
        <f>VLOOKUP(B52,'Startnummern Regio'!A:C,2,0)</f>
        <v>Sophie Hummel</v>
      </c>
      <c r="D52">
        <f>VLOOKUP(B52,'Startnummern Regio'!A:C,3,0)</f>
        <v>2005</v>
      </c>
      <c r="E52" s="72">
        <v>32.207000000000001</v>
      </c>
      <c r="F52">
        <f t="shared" si="1"/>
        <v>4.9390000000000001</v>
      </c>
    </row>
    <row r="53" spans="1:6" x14ac:dyDescent="0.2">
      <c r="A53">
        <v>101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32.584000000000003</v>
      </c>
      <c r="F53">
        <f t="shared" si="1"/>
        <v>5.3160000000000025</v>
      </c>
    </row>
    <row r="54" spans="1:6" x14ac:dyDescent="0.2">
      <c r="A54">
        <v>73</v>
      </c>
      <c r="B54">
        <v>36</v>
      </c>
      <c r="C54" t="str">
        <f>VLOOKUP(B54,'Startnummern Regio'!A:C,2,0)</f>
        <v>Leo Scherer</v>
      </c>
      <c r="D54">
        <f>VLOOKUP(B54,'Startnummern Regio'!A:C,3,0)</f>
        <v>2006</v>
      </c>
      <c r="E54" s="72">
        <v>32.694000000000003</v>
      </c>
      <c r="F54">
        <f t="shared" si="1"/>
        <v>5.4260000000000019</v>
      </c>
    </row>
    <row r="55" spans="1:6" x14ac:dyDescent="0.2">
      <c r="A55">
        <v>106</v>
      </c>
      <c r="B55">
        <v>28</v>
      </c>
      <c r="C55" t="str">
        <f>VLOOKUP(B55,'Startnummern Regio'!A:C,2,0)</f>
        <v>Sophie Hummel</v>
      </c>
      <c r="D55">
        <f>VLOOKUP(B55,'Startnummern Regio'!A:C,3,0)</f>
        <v>2005</v>
      </c>
      <c r="E55" s="72">
        <v>32.774000000000001</v>
      </c>
      <c r="F55">
        <f t="shared" si="1"/>
        <v>5.5060000000000002</v>
      </c>
    </row>
    <row r="56" spans="1:6" x14ac:dyDescent="0.2">
      <c r="A56">
        <v>54</v>
      </c>
      <c r="B56">
        <v>36</v>
      </c>
      <c r="C56" t="str">
        <f>VLOOKUP(B56,'Startnummern Regio'!A:C,2,0)</f>
        <v>Leo Scherer</v>
      </c>
      <c r="D56">
        <f>VLOOKUP(B56,'Startnummern Regio'!A:C,3,0)</f>
        <v>2006</v>
      </c>
      <c r="E56" s="72">
        <v>32.856999999999999</v>
      </c>
      <c r="F56">
        <f t="shared" si="1"/>
        <v>5.5889999999999986</v>
      </c>
    </row>
    <row r="57" spans="1:6" x14ac:dyDescent="0.2">
      <c r="A57">
        <v>112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33.020000000000003</v>
      </c>
      <c r="F57">
        <f t="shared" si="1"/>
        <v>5.7520000000000024</v>
      </c>
    </row>
    <row r="58" spans="1:6" x14ac:dyDescent="0.2">
      <c r="A58">
        <v>44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33.121000000000002</v>
      </c>
      <c r="F58">
        <f t="shared" si="1"/>
        <v>5.8530000000000015</v>
      </c>
    </row>
    <row r="59" spans="1:6" x14ac:dyDescent="0.2">
      <c r="A59">
        <v>70</v>
      </c>
      <c r="B59">
        <v>28</v>
      </c>
      <c r="C59" t="str">
        <f>VLOOKUP(B59,'Startnummern Regio'!A:C,2,0)</f>
        <v>Sophie Hummel</v>
      </c>
      <c r="D59">
        <f>VLOOKUP(B59,'Startnummern Regio'!A:C,3,0)</f>
        <v>2005</v>
      </c>
      <c r="E59" s="72">
        <v>33.137999999999998</v>
      </c>
      <c r="F59">
        <f t="shared" si="1"/>
        <v>5.8699999999999974</v>
      </c>
    </row>
    <row r="60" spans="1:6" x14ac:dyDescent="0.2">
      <c r="A60">
        <v>83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33.216000000000001</v>
      </c>
      <c r="F60">
        <f t="shared" si="1"/>
        <v>5.9480000000000004</v>
      </c>
    </row>
    <row r="61" spans="1:6" x14ac:dyDescent="0.2">
      <c r="A61">
        <v>31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33.338999999999999</v>
      </c>
      <c r="F61">
        <f t="shared" si="1"/>
        <v>6.070999999999998</v>
      </c>
    </row>
    <row r="62" spans="1:6" x14ac:dyDescent="0.2">
      <c r="A62">
        <v>50</v>
      </c>
      <c r="B62">
        <v>11</v>
      </c>
      <c r="C62" t="str">
        <f>VLOOKUP(B62,'Startnummern Regio'!A:C,2,0)</f>
        <v>Finja Mangler</v>
      </c>
      <c r="D62">
        <f>VLOOKUP(B62,'Startnummern Regio'!A:C,3,0)</f>
        <v>2006</v>
      </c>
      <c r="E62" s="72">
        <v>33.347000000000001</v>
      </c>
      <c r="F62">
        <f t="shared" si="1"/>
        <v>6.0790000000000006</v>
      </c>
    </row>
    <row r="63" spans="1:6" x14ac:dyDescent="0.2">
      <c r="A63">
        <v>69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33.478999999999999</v>
      </c>
      <c r="F63">
        <f t="shared" si="1"/>
        <v>6.2109999999999985</v>
      </c>
    </row>
    <row r="64" spans="1:6" x14ac:dyDescent="0.2">
      <c r="A64">
        <v>28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33.58</v>
      </c>
      <c r="F64">
        <f t="shared" si="1"/>
        <v>6.3119999999999976</v>
      </c>
    </row>
    <row r="65" spans="1:6" x14ac:dyDescent="0.2">
      <c r="A65">
        <v>53</v>
      </c>
      <c r="B65">
        <v>28</v>
      </c>
      <c r="C65" t="str">
        <f>VLOOKUP(B65,'Startnummern Regio'!A:C,2,0)</f>
        <v>Sophie Hummel</v>
      </c>
      <c r="D65">
        <f>VLOOKUP(B65,'Startnummern Regio'!A:C,3,0)</f>
        <v>2005</v>
      </c>
      <c r="E65" s="72">
        <v>33.648000000000003</v>
      </c>
      <c r="F65">
        <f t="shared" si="1"/>
        <v>6.3800000000000026</v>
      </c>
    </row>
    <row r="66" spans="1:6" x14ac:dyDescent="0.2">
      <c r="A66">
        <v>84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34.012999999999998</v>
      </c>
      <c r="F66">
        <f t="shared" si="1"/>
        <v>6.7449999999999974</v>
      </c>
    </row>
    <row r="67" spans="1:6" x14ac:dyDescent="0.2">
      <c r="A67">
        <v>114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34.052</v>
      </c>
      <c r="F67">
        <f t="shared" ref="F67:F74" si="2">E67-$E$2</f>
        <v>6.7839999999999989</v>
      </c>
    </row>
    <row r="68" spans="1:6" x14ac:dyDescent="0.2">
      <c r="A68">
        <v>89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34.146999999999998</v>
      </c>
      <c r="F68">
        <f t="shared" si="2"/>
        <v>6.8789999999999978</v>
      </c>
    </row>
    <row r="69" spans="1:6" x14ac:dyDescent="0.2">
      <c r="A69">
        <v>110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34.783000000000001</v>
      </c>
      <c r="F69">
        <f t="shared" si="2"/>
        <v>7.5150000000000006</v>
      </c>
    </row>
    <row r="70" spans="1:6" x14ac:dyDescent="0.2">
      <c r="A70">
        <v>52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34.970999999999997</v>
      </c>
      <c r="F70">
        <f t="shared" si="2"/>
        <v>7.7029999999999959</v>
      </c>
    </row>
    <row r="71" spans="1:6" x14ac:dyDescent="0.2">
      <c r="A71">
        <v>68</v>
      </c>
      <c r="B71">
        <v>12</v>
      </c>
      <c r="C71" t="str">
        <f>VLOOKUP(B71,'Startnummern Regio'!A:C,2,0)</f>
        <v>Nele Büssing</v>
      </c>
      <c r="D71">
        <f>VLOOKUP(B71,'Startnummern Regio'!A:C,3,0)</f>
        <v>2006</v>
      </c>
      <c r="E71" s="72">
        <v>35.11</v>
      </c>
      <c r="F71">
        <f t="shared" si="2"/>
        <v>7.8419999999999987</v>
      </c>
    </row>
    <row r="72" spans="1:6" x14ac:dyDescent="0.2">
      <c r="A72">
        <v>113</v>
      </c>
      <c r="B72">
        <v>12</v>
      </c>
      <c r="C72" t="str">
        <f>VLOOKUP(B72,'Startnummern Regio'!A:C,2,0)</f>
        <v>Nele Büssing</v>
      </c>
      <c r="D72">
        <f>VLOOKUP(B72,'Startnummern Regio'!A:C,3,0)</f>
        <v>2006</v>
      </c>
      <c r="E72" s="72">
        <v>35.191000000000003</v>
      </c>
      <c r="F72">
        <f t="shared" si="2"/>
        <v>7.9230000000000018</v>
      </c>
    </row>
    <row r="73" spans="1:6" x14ac:dyDescent="0.2">
      <c r="A73">
        <v>82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35.462000000000003</v>
      </c>
      <c r="F73">
        <f t="shared" si="2"/>
        <v>8.1940000000000026</v>
      </c>
    </row>
    <row r="74" spans="1:6" x14ac:dyDescent="0.2">
      <c r="A74">
        <v>51</v>
      </c>
      <c r="B74">
        <v>12</v>
      </c>
      <c r="C74" t="str">
        <f>VLOOKUP(B74,'Startnummern Regio'!A:C,2,0)</f>
        <v>Nele Büssing</v>
      </c>
      <c r="D74">
        <f>VLOOKUP(B74,'Startnummern Regio'!A:C,3,0)</f>
        <v>2006</v>
      </c>
      <c r="E74" s="72">
        <v>35.997</v>
      </c>
      <c r="F74">
        <f t="shared" si="2"/>
        <v>8.7289999999999992</v>
      </c>
    </row>
  </sheetData>
  <autoFilter ref="A1:F74" xr:uid="{00000000-0009-0000-0000-000021000000}"/>
  <sortState ref="A2:F127">
    <sortCondition ref="E2:E127"/>
  </sortState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18"/>
  <sheetViews>
    <sheetView workbookViewId="0">
      <selection activeCell="C2" sqref="C2"/>
    </sheetView>
  </sheetViews>
  <sheetFormatPr baseColWidth="10" defaultRowHeight="15" x14ac:dyDescent="0.2"/>
  <cols>
    <col min="3" max="3" width="18.33203125" bestFit="1" customWidth="1"/>
    <col min="4" max="4" width="5" bestFit="1" customWidth="1"/>
  </cols>
  <sheetData>
    <row r="1" spans="1:6" s="45" customFormat="1" ht="26.25" customHeight="1" x14ac:dyDescent="0.2">
      <c r="A1" s="45" t="s">
        <v>0</v>
      </c>
      <c r="B1" s="45" t="s">
        <v>1</v>
      </c>
      <c r="C1" s="45" t="s">
        <v>4</v>
      </c>
      <c r="D1" s="45" t="s">
        <v>18</v>
      </c>
      <c r="E1" s="45" t="s">
        <v>2</v>
      </c>
      <c r="F1" s="45" t="s">
        <v>17</v>
      </c>
    </row>
    <row r="2" spans="1:6" s="45" customFormat="1" ht="14.25" customHeight="1" x14ac:dyDescent="0.2">
      <c r="A2" s="45">
        <v>11</v>
      </c>
      <c r="B2" s="45">
        <v>10</v>
      </c>
      <c r="C2" s="45" t="str">
        <f>VLOOKUP(B2,'Startnummern Regio'!A:C,2,0)</f>
        <v>Moritz Waibel</v>
      </c>
      <c r="D2" s="45">
        <f>VLOOKUP(B2,'Startnummern Regio'!A:C,3,0)</f>
        <v>2001</v>
      </c>
      <c r="E2" s="45">
        <v>28.001000000000001</v>
      </c>
    </row>
    <row r="3" spans="1:6" s="45" customFormat="1" ht="14.25" customHeight="1" x14ac:dyDescent="0.2">
      <c r="A3" s="45">
        <v>72</v>
      </c>
      <c r="B3" s="45">
        <v>10</v>
      </c>
      <c r="C3" s="45" t="str">
        <f>VLOOKUP(B3,'Startnummern Regio'!A:C,2,0)</f>
        <v>Moritz Waibel</v>
      </c>
      <c r="D3" s="45">
        <f>VLOOKUP(B3,'Startnummern Regio'!A:C,3,0)</f>
        <v>2001</v>
      </c>
      <c r="E3" s="45">
        <v>28.559000000000001</v>
      </c>
      <c r="F3" s="45">
        <f>E3-$E$2</f>
        <v>0.55799999999999983</v>
      </c>
    </row>
    <row r="4" spans="1:6" s="45" customFormat="1" ht="14.25" customHeight="1" x14ac:dyDescent="0.2">
      <c r="A4" s="45">
        <v>93</v>
      </c>
      <c r="B4" s="45">
        <v>10</v>
      </c>
      <c r="C4" s="45" t="str">
        <f>VLOOKUP(B4,'Startnummern Regio'!A:C,2,0)</f>
        <v>Moritz Waibel</v>
      </c>
      <c r="D4" s="45">
        <f>VLOOKUP(B4,'Startnummern Regio'!A:C,3,0)</f>
        <v>2001</v>
      </c>
      <c r="E4" s="45">
        <v>28.593</v>
      </c>
      <c r="F4" s="45">
        <f t="shared" ref="F4:F67" si="0">E4-$E$2</f>
        <v>0.59199999999999875</v>
      </c>
    </row>
    <row r="5" spans="1:6" s="45" customFormat="1" ht="14.25" customHeight="1" x14ac:dyDescent="0.2">
      <c r="A5" s="45">
        <v>146</v>
      </c>
      <c r="B5" s="45">
        <v>10</v>
      </c>
      <c r="C5" s="45" t="str">
        <f>VLOOKUP(B5,'Startnummern Regio'!A:C,2,0)</f>
        <v>Moritz Waibel</v>
      </c>
      <c r="D5" s="45">
        <f>VLOOKUP(B5,'Startnummern Regio'!A:C,3,0)</f>
        <v>2001</v>
      </c>
      <c r="E5" s="45">
        <v>28.611000000000001</v>
      </c>
      <c r="F5" s="45">
        <f t="shared" si="0"/>
        <v>0.60999999999999943</v>
      </c>
    </row>
    <row r="6" spans="1:6" s="45" customFormat="1" ht="14.25" customHeight="1" x14ac:dyDescent="0.2">
      <c r="A6" s="45">
        <v>109</v>
      </c>
      <c r="B6" s="45">
        <v>10</v>
      </c>
      <c r="C6" s="45" t="str">
        <f>VLOOKUP(B6,'Startnummern Regio'!A:C,2,0)</f>
        <v>Moritz Waibel</v>
      </c>
      <c r="D6" s="45">
        <f>VLOOKUP(B6,'Startnummern Regio'!A:C,3,0)</f>
        <v>2001</v>
      </c>
      <c r="E6" s="45">
        <v>28.739000000000001</v>
      </c>
      <c r="F6" s="45">
        <f t="shared" si="0"/>
        <v>0.73799999999999955</v>
      </c>
    </row>
    <row r="7" spans="1:6" s="45" customFormat="1" ht="14.25" customHeight="1" x14ac:dyDescent="0.2">
      <c r="A7" s="45">
        <v>12</v>
      </c>
      <c r="B7" s="45">
        <v>23</v>
      </c>
      <c r="C7" s="45" t="str">
        <f>VLOOKUP(B7,'Startnummern Regio'!A:C,2,0)</f>
        <v>Bela Walz</v>
      </c>
      <c r="D7" s="45">
        <f>VLOOKUP(B7,'Startnummern Regio'!A:C,3,0)</f>
        <v>2001</v>
      </c>
      <c r="E7" s="45">
        <v>29.344999999999999</v>
      </c>
      <c r="F7" s="45">
        <f t="shared" si="0"/>
        <v>1.3439999999999976</v>
      </c>
    </row>
    <row r="8" spans="1:6" s="45" customFormat="1" ht="14.25" customHeight="1" x14ac:dyDescent="0.2">
      <c r="A8" s="45">
        <v>129</v>
      </c>
      <c r="B8" s="45">
        <v>20</v>
      </c>
      <c r="C8" s="45" t="str">
        <f>VLOOKUP(B8,'Startnummern Regio'!A:C,2,0)</f>
        <v>Vanessa Möllinger</v>
      </c>
      <c r="D8" s="45">
        <f>VLOOKUP(B8,'Startnummern Regio'!A:C,3,0)</f>
        <v>2001</v>
      </c>
      <c r="E8" s="45">
        <v>29.445</v>
      </c>
      <c r="F8" s="45">
        <f t="shared" si="0"/>
        <v>1.4439999999999991</v>
      </c>
    </row>
    <row r="9" spans="1:6" s="45" customFormat="1" ht="14.25" customHeight="1" x14ac:dyDescent="0.2">
      <c r="A9" s="45">
        <v>132</v>
      </c>
      <c r="B9" s="45">
        <v>3</v>
      </c>
      <c r="C9" s="45" t="str">
        <f>VLOOKUP(B9,'Startnummern Regio'!A:C,2,0)</f>
        <v>Dennis Möllinger</v>
      </c>
      <c r="D9" s="45">
        <f>VLOOKUP(B9,'Startnummern Regio'!A:C,3,0)</f>
        <v>2003</v>
      </c>
      <c r="E9" s="45">
        <v>29.446999999999999</v>
      </c>
      <c r="F9" s="45">
        <f t="shared" si="0"/>
        <v>1.445999999999998</v>
      </c>
    </row>
    <row r="10" spans="1:6" s="45" customFormat="1" ht="14.25" customHeight="1" x14ac:dyDescent="0.2">
      <c r="A10" s="45">
        <v>143</v>
      </c>
      <c r="B10" s="45">
        <v>24</v>
      </c>
      <c r="C10" s="45" t="str">
        <f>VLOOKUP(B10,'Startnummern Regio'!A:C,2,0)</f>
        <v>Luca Hummel</v>
      </c>
      <c r="D10" s="45">
        <f>VLOOKUP(B10,'Startnummern Regio'!A:C,3,0)</f>
        <v>2001</v>
      </c>
      <c r="E10" s="45">
        <v>29.541</v>
      </c>
      <c r="F10" s="45">
        <f t="shared" si="0"/>
        <v>1.5399999999999991</v>
      </c>
    </row>
    <row r="11" spans="1:6" s="45" customFormat="1" ht="14.25" customHeight="1" x14ac:dyDescent="0.2">
      <c r="A11" s="45">
        <v>104</v>
      </c>
      <c r="B11" s="45">
        <v>5</v>
      </c>
      <c r="C11" s="45" t="str">
        <f>VLOOKUP(B11,'Startnummern Regio'!A:C,2,0)</f>
        <v>Hanna Höflinger</v>
      </c>
      <c r="D11" s="45">
        <f>VLOOKUP(B11,'Startnummern Regio'!A:C,3,0)</f>
        <v>2002</v>
      </c>
      <c r="E11" s="45">
        <v>29.553999999999998</v>
      </c>
      <c r="F11" s="45">
        <f t="shared" si="0"/>
        <v>1.5529999999999973</v>
      </c>
    </row>
    <row r="12" spans="1:6" s="45" customFormat="1" ht="14.25" customHeight="1" x14ac:dyDescent="0.2">
      <c r="A12" s="45">
        <v>64</v>
      </c>
      <c r="B12" s="45">
        <v>5</v>
      </c>
      <c r="C12" s="45" t="str">
        <f>VLOOKUP(B12,'Startnummern Regio'!A:C,2,0)</f>
        <v>Hanna Höflinger</v>
      </c>
      <c r="D12" s="45">
        <f>VLOOKUP(B12,'Startnummern Regio'!A:C,3,0)</f>
        <v>2002</v>
      </c>
      <c r="E12" s="45">
        <v>29.581</v>
      </c>
      <c r="F12" s="45">
        <f t="shared" si="0"/>
        <v>1.5799999999999983</v>
      </c>
    </row>
    <row r="13" spans="1:6" s="45" customFormat="1" ht="14.25" customHeight="1" x14ac:dyDescent="0.2">
      <c r="A13" s="45">
        <v>44</v>
      </c>
      <c r="B13" s="45">
        <v>5</v>
      </c>
      <c r="C13" s="45" t="str">
        <f>VLOOKUP(B13,'Startnummern Regio'!A:C,2,0)</f>
        <v>Hanna Höflinger</v>
      </c>
      <c r="D13" s="45">
        <f>VLOOKUP(B13,'Startnummern Regio'!A:C,3,0)</f>
        <v>2002</v>
      </c>
      <c r="E13" s="45">
        <v>29.593</v>
      </c>
      <c r="F13" s="45">
        <f t="shared" si="0"/>
        <v>1.5919999999999987</v>
      </c>
    </row>
    <row r="14" spans="1:6" s="45" customFormat="1" ht="14.25" customHeight="1" x14ac:dyDescent="0.2">
      <c r="A14" s="45">
        <v>106</v>
      </c>
      <c r="B14" s="45">
        <v>24</v>
      </c>
      <c r="C14" s="45" t="str">
        <f>VLOOKUP(B14,'Startnummern Regio'!A:C,2,0)</f>
        <v>Luca Hummel</v>
      </c>
      <c r="D14" s="45">
        <f>VLOOKUP(B14,'Startnummern Regio'!A:C,3,0)</f>
        <v>2001</v>
      </c>
      <c r="E14" s="45">
        <v>29.655000000000001</v>
      </c>
      <c r="F14" s="45">
        <f t="shared" si="0"/>
        <v>1.6539999999999999</v>
      </c>
    </row>
    <row r="15" spans="1:6" s="45" customFormat="1" ht="14.25" customHeight="1" x14ac:dyDescent="0.2">
      <c r="A15" s="45">
        <v>86</v>
      </c>
      <c r="B15" s="45">
        <v>5</v>
      </c>
      <c r="C15" s="45" t="str">
        <f>VLOOKUP(B15,'Startnummern Regio'!A:C,2,0)</f>
        <v>Hanna Höflinger</v>
      </c>
      <c r="D15" s="45">
        <f>VLOOKUP(B15,'Startnummern Regio'!A:C,3,0)</f>
        <v>2002</v>
      </c>
      <c r="E15" s="45">
        <v>29.716000000000001</v>
      </c>
      <c r="F15" s="45">
        <f t="shared" si="0"/>
        <v>1.7149999999999999</v>
      </c>
    </row>
    <row r="16" spans="1:6" s="45" customFormat="1" ht="14.25" customHeight="1" x14ac:dyDescent="0.2">
      <c r="A16" s="45">
        <v>84</v>
      </c>
      <c r="B16" s="45">
        <v>24</v>
      </c>
      <c r="C16" s="45" t="str">
        <f>VLOOKUP(B16,'Startnummern Regio'!A:C,2,0)</f>
        <v>Luca Hummel</v>
      </c>
      <c r="D16" s="45">
        <f>VLOOKUP(B16,'Startnummern Regio'!A:C,3,0)</f>
        <v>2001</v>
      </c>
      <c r="E16" s="45">
        <v>29.725000000000001</v>
      </c>
      <c r="F16" s="45">
        <f t="shared" si="0"/>
        <v>1.7240000000000002</v>
      </c>
    </row>
    <row r="17" spans="1:6" s="45" customFormat="1" ht="14.25" customHeight="1" x14ac:dyDescent="0.2">
      <c r="A17" s="45">
        <v>112</v>
      </c>
      <c r="B17" s="45">
        <v>20</v>
      </c>
      <c r="C17" s="45" t="str">
        <f>VLOOKUP(B17,'Startnummern Regio'!A:C,2,0)</f>
        <v>Vanessa Möllinger</v>
      </c>
      <c r="D17" s="45">
        <f>VLOOKUP(B17,'Startnummern Regio'!A:C,3,0)</f>
        <v>2001</v>
      </c>
      <c r="E17" s="45">
        <v>29.751000000000001</v>
      </c>
      <c r="F17" s="45">
        <f t="shared" si="0"/>
        <v>1.75</v>
      </c>
    </row>
    <row r="18" spans="1:6" s="45" customFormat="1" ht="14.25" customHeight="1" x14ac:dyDescent="0.2">
      <c r="A18" s="45">
        <v>10</v>
      </c>
      <c r="B18" s="45">
        <v>20</v>
      </c>
      <c r="C18" s="45" t="str">
        <f>VLOOKUP(B18,'Startnummern Regio'!A:C,2,0)</f>
        <v>Vanessa Möllinger</v>
      </c>
      <c r="D18" s="45">
        <f>VLOOKUP(B18,'Startnummern Regio'!A:C,3,0)</f>
        <v>2001</v>
      </c>
      <c r="E18" s="45">
        <v>29.765999999999998</v>
      </c>
      <c r="F18" s="45">
        <f t="shared" si="0"/>
        <v>1.764999999999997</v>
      </c>
    </row>
    <row r="19" spans="1:6" s="45" customFormat="1" ht="14.25" customHeight="1" x14ac:dyDescent="0.2">
      <c r="A19" s="45">
        <v>65</v>
      </c>
      <c r="B19" s="45">
        <v>24</v>
      </c>
      <c r="C19" s="45" t="str">
        <f>VLOOKUP(B19,'Startnummern Regio'!A:C,2,0)</f>
        <v>Luca Hummel</v>
      </c>
      <c r="D19" s="45">
        <f>VLOOKUP(B19,'Startnummern Regio'!A:C,3,0)</f>
        <v>2001</v>
      </c>
      <c r="E19" s="45">
        <v>29.77</v>
      </c>
      <c r="F19" s="45">
        <f t="shared" si="0"/>
        <v>1.7689999999999984</v>
      </c>
    </row>
    <row r="20" spans="1:6" s="45" customFormat="1" ht="14.25" customHeight="1" x14ac:dyDescent="0.2">
      <c r="A20" s="45">
        <v>63</v>
      </c>
      <c r="B20" s="45">
        <v>7</v>
      </c>
      <c r="C20" s="45" t="str">
        <f>VLOOKUP(B20,'Startnummern Regio'!A:C,2,0)</f>
        <v>Luisa Seifritz</v>
      </c>
      <c r="D20" s="45">
        <f>VLOOKUP(B20,'Startnummern Regio'!A:C,3,0)</f>
        <v>2002</v>
      </c>
      <c r="E20" s="45">
        <v>29.814</v>
      </c>
      <c r="F20" s="45">
        <f t="shared" si="0"/>
        <v>1.8129999999999988</v>
      </c>
    </row>
    <row r="21" spans="1:6" s="45" customFormat="1" ht="14.25" customHeight="1" x14ac:dyDescent="0.2">
      <c r="A21" s="45">
        <v>142</v>
      </c>
      <c r="B21" s="45">
        <v>5</v>
      </c>
      <c r="C21" s="45" t="str">
        <f>VLOOKUP(B21,'Startnummern Regio'!A:C,2,0)</f>
        <v>Hanna Höflinger</v>
      </c>
      <c r="D21" s="45">
        <f>VLOOKUP(B21,'Startnummern Regio'!A:C,3,0)</f>
        <v>2002</v>
      </c>
      <c r="E21" s="45">
        <v>29.818000000000001</v>
      </c>
      <c r="F21" s="45">
        <f t="shared" si="0"/>
        <v>1.8170000000000002</v>
      </c>
    </row>
    <row r="22" spans="1:6" s="45" customFormat="1" ht="14.25" customHeight="1" x14ac:dyDescent="0.2">
      <c r="A22" s="45">
        <v>56</v>
      </c>
      <c r="B22" s="45">
        <v>3</v>
      </c>
      <c r="C22" s="45" t="str">
        <f>VLOOKUP(B22,'Startnummern Regio'!A:C,2,0)</f>
        <v>Dennis Möllinger</v>
      </c>
      <c r="D22" s="45">
        <f>VLOOKUP(B22,'Startnummern Regio'!A:C,3,0)</f>
        <v>2003</v>
      </c>
      <c r="E22" s="45">
        <v>29.838000000000001</v>
      </c>
      <c r="F22" s="45">
        <f t="shared" si="0"/>
        <v>1.8369999999999997</v>
      </c>
    </row>
    <row r="23" spans="1:6" s="45" customFormat="1" ht="14.25" customHeight="1" x14ac:dyDescent="0.2">
      <c r="A23" s="45">
        <v>34</v>
      </c>
      <c r="B23" s="45">
        <v>3</v>
      </c>
      <c r="C23" s="45" t="str">
        <f>VLOOKUP(B23,'Startnummern Regio'!A:C,2,0)</f>
        <v>Dennis Möllinger</v>
      </c>
      <c r="D23" s="45">
        <f>VLOOKUP(B23,'Startnummern Regio'!A:C,3,0)</f>
        <v>2003</v>
      </c>
      <c r="E23" s="45">
        <v>29.84</v>
      </c>
      <c r="F23" s="45">
        <f t="shared" si="0"/>
        <v>1.8389999999999986</v>
      </c>
    </row>
    <row r="24" spans="1:6" s="45" customFormat="1" ht="14.25" customHeight="1" x14ac:dyDescent="0.2">
      <c r="A24" s="45">
        <v>124</v>
      </c>
      <c r="B24" s="45">
        <v>24</v>
      </c>
      <c r="C24" s="45" t="str">
        <f>VLOOKUP(B24,'Startnummern Regio'!A:C,2,0)</f>
        <v>Luca Hummel</v>
      </c>
      <c r="D24" s="45">
        <f>VLOOKUP(B24,'Startnummern Regio'!A:C,3,0)</f>
        <v>2001</v>
      </c>
      <c r="E24" s="45">
        <v>29.844999999999999</v>
      </c>
      <c r="F24" s="45">
        <f t="shared" si="0"/>
        <v>1.8439999999999976</v>
      </c>
    </row>
    <row r="25" spans="1:6" s="45" customFormat="1" ht="14.25" customHeight="1" x14ac:dyDescent="0.2">
      <c r="A25" s="45">
        <v>31</v>
      </c>
      <c r="B25" s="45">
        <v>20</v>
      </c>
      <c r="C25" s="45" t="str">
        <f>VLOOKUP(B25,'Startnummern Regio'!A:C,2,0)</f>
        <v>Vanessa Möllinger</v>
      </c>
      <c r="D25" s="45">
        <f>VLOOKUP(B25,'Startnummern Regio'!A:C,3,0)</f>
        <v>2001</v>
      </c>
      <c r="E25" s="45">
        <v>29.917000000000002</v>
      </c>
      <c r="F25" s="45">
        <f t="shared" si="0"/>
        <v>1.9160000000000004</v>
      </c>
    </row>
    <row r="26" spans="1:6" s="45" customFormat="1" ht="14.25" customHeight="1" x14ac:dyDescent="0.2">
      <c r="A26" s="45">
        <v>87</v>
      </c>
      <c r="B26" s="45">
        <v>7</v>
      </c>
      <c r="C26" s="45" t="str">
        <f>VLOOKUP(B26,'Startnummern Regio'!A:C,2,0)</f>
        <v>Luisa Seifritz</v>
      </c>
      <c r="D26" s="45">
        <f>VLOOKUP(B26,'Startnummern Regio'!A:C,3,0)</f>
        <v>2002</v>
      </c>
      <c r="E26" s="45">
        <v>29.93</v>
      </c>
      <c r="F26" s="45">
        <f t="shared" si="0"/>
        <v>1.9289999999999985</v>
      </c>
    </row>
    <row r="27" spans="1:6" s="45" customFormat="1" ht="14.25" customHeight="1" x14ac:dyDescent="0.2">
      <c r="A27" s="45">
        <v>127</v>
      </c>
      <c r="B27" s="45">
        <v>10</v>
      </c>
      <c r="C27" s="45" t="str">
        <f>VLOOKUP(B27,'Startnummern Regio'!A:C,2,0)</f>
        <v>Moritz Waibel</v>
      </c>
      <c r="D27" s="45">
        <f>VLOOKUP(B27,'Startnummern Regio'!A:C,3,0)</f>
        <v>2001</v>
      </c>
      <c r="E27" s="45">
        <v>29.943999999999999</v>
      </c>
      <c r="F27" s="45">
        <f t="shared" si="0"/>
        <v>1.9429999999999978</v>
      </c>
    </row>
    <row r="28" spans="1:6" s="45" customFormat="1" ht="14.25" customHeight="1" x14ac:dyDescent="0.2">
      <c r="A28" s="45">
        <v>91</v>
      </c>
      <c r="B28" s="45">
        <v>23</v>
      </c>
      <c r="C28" s="45" t="str">
        <f>VLOOKUP(B28,'Startnummern Regio'!A:C,2,0)</f>
        <v>Bela Walz</v>
      </c>
      <c r="D28" s="45">
        <f>VLOOKUP(B28,'Startnummern Regio'!A:C,3,0)</f>
        <v>2001</v>
      </c>
      <c r="E28" s="45">
        <v>29.975000000000001</v>
      </c>
      <c r="F28" s="45">
        <f t="shared" si="0"/>
        <v>1.9740000000000002</v>
      </c>
    </row>
    <row r="29" spans="1:6" s="45" customFormat="1" ht="14.25" customHeight="1" x14ac:dyDescent="0.2">
      <c r="A29" s="45">
        <v>46</v>
      </c>
      <c r="B29" s="45">
        <v>24</v>
      </c>
      <c r="C29" s="45" t="str">
        <f>VLOOKUP(B29,'Startnummern Regio'!A:C,2,0)</f>
        <v>Luca Hummel</v>
      </c>
      <c r="D29" s="45">
        <f>VLOOKUP(B29,'Startnummern Regio'!A:C,3,0)</f>
        <v>2001</v>
      </c>
      <c r="E29" s="45">
        <v>29.983000000000001</v>
      </c>
      <c r="F29" s="45">
        <f t="shared" si="0"/>
        <v>1.9819999999999993</v>
      </c>
    </row>
    <row r="30" spans="1:6" s="45" customFormat="1" ht="14.25" customHeight="1" x14ac:dyDescent="0.2">
      <c r="A30" s="45">
        <v>123</v>
      </c>
      <c r="B30" s="45">
        <v>5</v>
      </c>
      <c r="C30" s="45" t="str">
        <f>VLOOKUP(B30,'Startnummern Regio'!A:C,2,0)</f>
        <v>Hanna Höflinger</v>
      </c>
      <c r="D30" s="45">
        <f>VLOOKUP(B30,'Startnummern Regio'!A:C,3,0)</f>
        <v>2002</v>
      </c>
      <c r="E30" s="45">
        <v>30.004000000000001</v>
      </c>
      <c r="F30" s="45">
        <f t="shared" si="0"/>
        <v>2.0030000000000001</v>
      </c>
    </row>
    <row r="31" spans="1:6" s="45" customFormat="1" ht="14.25" customHeight="1" x14ac:dyDescent="0.2">
      <c r="A31" s="45">
        <v>45</v>
      </c>
      <c r="B31" s="45">
        <v>7</v>
      </c>
      <c r="C31" s="45" t="str">
        <f>VLOOKUP(B31,'Startnummern Regio'!A:C,2,0)</f>
        <v>Luisa Seifritz</v>
      </c>
      <c r="D31" s="45">
        <f>VLOOKUP(B31,'Startnummern Regio'!A:C,3,0)</f>
        <v>2002</v>
      </c>
      <c r="E31" s="45">
        <v>30.01</v>
      </c>
      <c r="F31" s="45">
        <f t="shared" si="0"/>
        <v>2.0090000000000003</v>
      </c>
    </row>
    <row r="32" spans="1:6" s="45" customFormat="1" ht="14.25" customHeight="1" x14ac:dyDescent="0.2">
      <c r="A32" s="45">
        <v>66</v>
      </c>
      <c r="B32" s="45">
        <v>23</v>
      </c>
      <c r="C32" s="45" t="str">
        <f>VLOOKUP(B32,'Startnummern Regio'!A:C,2,0)</f>
        <v>Bela Walz</v>
      </c>
      <c r="D32" s="45">
        <f>VLOOKUP(B32,'Startnummern Regio'!A:C,3,0)</f>
        <v>2001</v>
      </c>
      <c r="E32" s="45">
        <v>30.053000000000001</v>
      </c>
      <c r="F32" s="45">
        <f t="shared" si="0"/>
        <v>2.0519999999999996</v>
      </c>
    </row>
    <row r="33" spans="1:6" s="45" customFormat="1" ht="14.25" customHeight="1" x14ac:dyDescent="0.2">
      <c r="A33" s="45">
        <v>51</v>
      </c>
      <c r="B33" s="45">
        <v>20</v>
      </c>
      <c r="C33" s="45" t="str">
        <f>VLOOKUP(B33,'Startnummern Regio'!A:C,2,0)</f>
        <v>Vanessa Möllinger</v>
      </c>
      <c r="D33" s="45">
        <f>VLOOKUP(B33,'Startnummern Regio'!A:C,3,0)</f>
        <v>2001</v>
      </c>
      <c r="E33" s="45">
        <v>30.097000000000001</v>
      </c>
      <c r="F33" s="45">
        <f t="shared" si="0"/>
        <v>2.0960000000000001</v>
      </c>
    </row>
    <row r="34" spans="1:6" s="45" customFormat="1" ht="14.25" customHeight="1" x14ac:dyDescent="0.2">
      <c r="A34" s="45">
        <v>25</v>
      </c>
      <c r="B34" s="45">
        <v>5</v>
      </c>
      <c r="C34" s="45" t="str">
        <f>VLOOKUP(B34,'Startnummern Regio'!A:C,2,0)</f>
        <v>Hanna Höflinger</v>
      </c>
      <c r="D34" s="45">
        <f>VLOOKUP(B34,'Startnummern Regio'!A:C,3,0)</f>
        <v>2002</v>
      </c>
      <c r="E34" s="45">
        <v>30.119</v>
      </c>
      <c r="F34" s="45">
        <f t="shared" si="0"/>
        <v>2.1179999999999986</v>
      </c>
    </row>
    <row r="35" spans="1:6" s="45" customFormat="1" ht="14.25" customHeight="1" x14ac:dyDescent="0.2">
      <c r="A35" s="45">
        <v>115</v>
      </c>
      <c r="B35" s="45">
        <v>3</v>
      </c>
      <c r="C35" s="45" t="str">
        <f>VLOOKUP(B35,'Startnummern Regio'!A:C,2,0)</f>
        <v>Dennis Möllinger</v>
      </c>
      <c r="D35" s="45">
        <f>VLOOKUP(B35,'Startnummern Regio'!A:C,3,0)</f>
        <v>2003</v>
      </c>
      <c r="E35" s="45">
        <v>30.13</v>
      </c>
      <c r="F35" s="45">
        <f t="shared" si="0"/>
        <v>2.1289999999999978</v>
      </c>
    </row>
    <row r="36" spans="1:6" s="45" customFormat="1" ht="14.25" customHeight="1" x14ac:dyDescent="0.2">
      <c r="A36" s="45">
        <v>74</v>
      </c>
      <c r="B36" s="45">
        <v>3</v>
      </c>
      <c r="C36" s="45" t="str">
        <f>VLOOKUP(B36,'Startnummern Regio'!A:C,2,0)</f>
        <v>Dennis Möllinger</v>
      </c>
      <c r="D36" s="45">
        <f>VLOOKUP(B36,'Startnummern Regio'!A:C,3,0)</f>
        <v>2003</v>
      </c>
      <c r="E36" s="45">
        <v>30.164999999999999</v>
      </c>
      <c r="F36" s="45">
        <f t="shared" si="0"/>
        <v>2.1639999999999979</v>
      </c>
    </row>
    <row r="37" spans="1:6" s="45" customFormat="1" ht="14.25" customHeight="1" x14ac:dyDescent="0.2">
      <c r="A37" s="45">
        <v>26</v>
      </c>
      <c r="B37" s="45">
        <v>7</v>
      </c>
      <c r="C37" s="45" t="str">
        <f>VLOOKUP(B37,'Startnummern Regio'!A:C,2,0)</f>
        <v>Luisa Seifritz</v>
      </c>
      <c r="D37" s="45">
        <f>VLOOKUP(B37,'Startnummern Regio'!A:C,3,0)</f>
        <v>2002</v>
      </c>
      <c r="E37" s="45">
        <v>30.21</v>
      </c>
      <c r="F37" s="45">
        <f t="shared" si="0"/>
        <v>2.2089999999999996</v>
      </c>
    </row>
    <row r="38" spans="1:6" s="45" customFormat="1" ht="14.25" customHeight="1" x14ac:dyDescent="0.2">
      <c r="A38" s="45">
        <v>94</v>
      </c>
      <c r="B38" s="45">
        <v>20</v>
      </c>
      <c r="C38" s="45" t="str">
        <f>VLOOKUP(B38,'Startnummern Regio'!A:C,2,0)</f>
        <v>Vanessa Möllinger</v>
      </c>
      <c r="D38" s="45">
        <f>VLOOKUP(B38,'Startnummern Regio'!A:C,3,0)</f>
        <v>2001</v>
      </c>
      <c r="E38" s="45">
        <v>30.286999999999999</v>
      </c>
      <c r="F38" s="45">
        <f t="shared" si="0"/>
        <v>2.2859999999999978</v>
      </c>
    </row>
    <row r="39" spans="1:6" s="45" customFormat="1" ht="14.25" customHeight="1" x14ac:dyDescent="0.2">
      <c r="A39" s="45">
        <v>3</v>
      </c>
      <c r="B39" s="45">
        <v>7</v>
      </c>
      <c r="C39" s="45" t="str">
        <f>VLOOKUP(B39,'Startnummern Regio'!A:C,2,0)</f>
        <v>Luisa Seifritz</v>
      </c>
      <c r="D39" s="45">
        <f>VLOOKUP(B39,'Startnummern Regio'!A:C,3,0)</f>
        <v>2002</v>
      </c>
      <c r="E39" s="45">
        <v>30.38</v>
      </c>
      <c r="F39" s="45">
        <f t="shared" si="0"/>
        <v>2.3789999999999978</v>
      </c>
    </row>
    <row r="40" spans="1:6" s="45" customFormat="1" ht="14.25" customHeight="1" x14ac:dyDescent="0.2">
      <c r="A40" s="45">
        <v>128</v>
      </c>
      <c r="B40" s="45">
        <v>18</v>
      </c>
      <c r="C40" s="45" t="str">
        <f>VLOOKUP(B40,'Startnummern Regio'!A:C,2,0)</f>
        <v>Janina Franz</v>
      </c>
      <c r="D40" s="45">
        <f>VLOOKUP(B40,'Startnummern Regio'!A:C,3,0)</f>
        <v>2001</v>
      </c>
      <c r="E40" s="45">
        <v>30.395</v>
      </c>
      <c r="F40" s="45">
        <f t="shared" si="0"/>
        <v>2.3939999999999984</v>
      </c>
    </row>
    <row r="41" spans="1:6" s="45" customFormat="1" ht="14.25" customHeight="1" x14ac:dyDescent="0.2">
      <c r="A41" s="45">
        <v>5</v>
      </c>
      <c r="B41" s="45">
        <v>24</v>
      </c>
      <c r="C41" s="45" t="str">
        <f>VLOOKUP(B41,'Startnummern Regio'!A:C,2,0)</f>
        <v>Luca Hummel</v>
      </c>
      <c r="D41" s="45">
        <f>VLOOKUP(B41,'Startnummern Regio'!A:C,3,0)</f>
        <v>2001</v>
      </c>
      <c r="E41" s="45">
        <v>30.408000000000001</v>
      </c>
      <c r="F41" s="45">
        <f t="shared" si="0"/>
        <v>2.407</v>
      </c>
    </row>
    <row r="42" spans="1:6" s="45" customFormat="1" ht="14.25" customHeight="1" x14ac:dyDescent="0.2">
      <c r="A42" s="45">
        <v>105</v>
      </c>
      <c r="B42" s="45">
        <v>7</v>
      </c>
      <c r="C42" s="45" t="str">
        <f>VLOOKUP(B42,'Startnummern Regio'!A:C,2,0)</f>
        <v>Luisa Seifritz</v>
      </c>
      <c r="D42" s="45">
        <f>VLOOKUP(B42,'Startnummern Regio'!A:C,3,0)</f>
        <v>2002</v>
      </c>
      <c r="E42" s="45">
        <v>30.417999999999999</v>
      </c>
      <c r="F42" s="45">
        <f t="shared" si="0"/>
        <v>2.416999999999998</v>
      </c>
    </row>
    <row r="43" spans="1:6" s="45" customFormat="1" ht="14.25" customHeight="1" x14ac:dyDescent="0.2">
      <c r="A43" s="45">
        <v>78</v>
      </c>
      <c r="B43" s="45">
        <v>9</v>
      </c>
      <c r="C43" s="45" t="str">
        <f>VLOOKUP(B43,'Startnummern Regio'!A:C,2,0)</f>
        <v>Thomas Isele</v>
      </c>
      <c r="D43" s="45">
        <f>VLOOKUP(B43,'Startnummern Regio'!A:C,3,0)</f>
        <v>2003</v>
      </c>
      <c r="E43" s="45">
        <v>30.506</v>
      </c>
      <c r="F43" s="45">
        <f t="shared" si="0"/>
        <v>2.504999999999999</v>
      </c>
    </row>
    <row r="44" spans="1:6" s="45" customFormat="1" ht="14.25" customHeight="1" x14ac:dyDescent="0.2">
      <c r="A44" s="45">
        <v>71</v>
      </c>
      <c r="B44" s="45">
        <v>20</v>
      </c>
      <c r="C44" s="45" t="str">
        <f>VLOOKUP(B44,'Startnummern Regio'!A:C,2,0)</f>
        <v>Vanessa Möllinger</v>
      </c>
      <c r="D44" s="45">
        <f>VLOOKUP(B44,'Startnummern Regio'!A:C,3,0)</f>
        <v>2001</v>
      </c>
      <c r="E44" s="45">
        <v>30.51</v>
      </c>
      <c r="F44" s="45">
        <f t="shared" si="0"/>
        <v>2.5090000000000003</v>
      </c>
    </row>
    <row r="45" spans="1:6" s="45" customFormat="1" ht="14.25" customHeight="1" x14ac:dyDescent="0.2">
      <c r="A45" s="45">
        <v>100</v>
      </c>
      <c r="B45" s="45">
        <v>9</v>
      </c>
      <c r="C45" s="45" t="str">
        <f>VLOOKUP(B45,'Startnummern Regio'!A:C,2,0)</f>
        <v>Thomas Isele</v>
      </c>
      <c r="D45" s="45">
        <f>VLOOKUP(B45,'Startnummern Regio'!A:C,3,0)</f>
        <v>2003</v>
      </c>
      <c r="E45" s="45">
        <v>30.585000000000001</v>
      </c>
      <c r="F45" s="45">
        <f t="shared" si="0"/>
        <v>2.5839999999999996</v>
      </c>
    </row>
    <row r="46" spans="1:6" s="45" customFormat="1" ht="14.25" customHeight="1" x14ac:dyDescent="0.2">
      <c r="A46" s="45">
        <v>58</v>
      </c>
      <c r="B46" s="45">
        <v>9</v>
      </c>
      <c r="C46" s="45" t="str">
        <f>VLOOKUP(B46,'Startnummern Regio'!A:C,2,0)</f>
        <v>Thomas Isele</v>
      </c>
      <c r="D46" s="45">
        <f>VLOOKUP(B46,'Startnummern Regio'!A:C,3,0)</f>
        <v>2003</v>
      </c>
      <c r="E46" s="45">
        <v>30.632000000000001</v>
      </c>
      <c r="F46" s="45">
        <f t="shared" si="0"/>
        <v>2.6310000000000002</v>
      </c>
    </row>
    <row r="47" spans="1:6" s="45" customFormat="1" ht="14.25" customHeight="1" x14ac:dyDescent="0.2">
      <c r="A47" s="45">
        <v>4</v>
      </c>
      <c r="B47" s="45">
        <v>5</v>
      </c>
      <c r="C47" s="45" t="str">
        <f>VLOOKUP(B47,'Startnummern Regio'!A:C,2,0)</f>
        <v>Hanna Höflinger</v>
      </c>
      <c r="D47" s="45">
        <f>VLOOKUP(B47,'Startnummern Regio'!A:C,3,0)</f>
        <v>2002</v>
      </c>
      <c r="E47" s="45">
        <v>30.643999999999998</v>
      </c>
      <c r="F47" s="45">
        <f t="shared" si="0"/>
        <v>2.6429999999999971</v>
      </c>
    </row>
    <row r="48" spans="1:6" s="45" customFormat="1" ht="14.25" customHeight="1" x14ac:dyDescent="0.2">
      <c r="A48" s="45">
        <v>122</v>
      </c>
      <c r="B48" s="45">
        <v>7</v>
      </c>
      <c r="C48" s="45" t="str">
        <f>VLOOKUP(B48,'Startnummern Regio'!A:C,2,0)</f>
        <v>Luisa Seifritz</v>
      </c>
      <c r="D48" s="45">
        <f>VLOOKUP(B48,'Startnummern Regio'!A:C,3,0)</f>
        <v>2002</v>
      </c>
      <c r="E48" s="45">
        <v>30.645</v>
      </c>
      <c r="F48" s="45">
        <f t="shared" si="0"/>
        <v>2.6439999999999984</v>
      </c>
    </row>
    <row r="49" spans="1:6" s="45" customFormat="1" x14ac:dyDescent="0.2">
      <c r="A49" s="45">
        <v>38</v>
      </c>
      <c r="B49" s="45">
        <v>9</v>
      </c>
      <c r="C49" s="45" t="str">
        <f>VLOOKUP(B49,'Startnummern Regio'!A:C,2,0)</f>
        <v>Thomas Isele</v>
      </c>
      <c r="D49" s="45">
        <f>VLOOKUP(B49,'Startnummern Regio'!A:C,3,0)</f>
        <v>2003</v>
      </c>
      <c r="E49" s="45">
        <v>30.663</v>
      </c>
      <c r="F49" s="45">
        <f t="shared" si="0"/>
        <v>2.661999999999999</v>
      </c>
    </row>
    <row r="50" spans="1:6" s="45" customFormat="1" x14ac:dyDescent="0.2">
      <c r="A50" s="45">
        <v>118</v>
      </c>
      <c r="B50" s="45">
        <v>9</v>
      </c>
      <c r="C50" s="45" t="str">
        <f>VLOOKUP(B50,'Startnummern Regio'!A:C,2,0)</f>
        <v>Thomas Isele</v>
      </c>
      <c r="D50" s="45">
        <f>VLOOKUP(B50,'Startnummern Regio'!A:C,3,0)</f>
        <v>2003</v>
      </c>
      <c r="E50" s="45">
        <v>30.827999999999999</v>
      </c>
      <c r="F50" s="45">
        <f t="shared" si="0"/>
        <v>2.8269999999999982</v>
      </c>
    </row>
    <row r="51" spans="1:6" s="45" customFormat="1" x14ac:dyDescent="0.2">
      <c r="A51" s="45">
        <v>134</v>
      </c>
      <c r="B51" s="45">
        <v>9</v>
      </c>
      <c r="C51" s="45" t="str">
        <f>VLOOKUP(B51,'Startnummern Regio'!A:C,2,0)</f>
        <v>Thomas Isele</v>
      </c>
      <c r="D51" s="45">
        <f>VLOOKUP(B51,'Startnummern Regio'!A:C,3,0)</f>
        <v>2003</v>
      </c>
      <c r="E51" s="45">
        <v>30.844999999999999</v>
      </c>
      <c r="F51" s="45">
        <f t="shared" si="0"/>
        <v>2.8439999999999976</v>
      </c>
    </row>
    <row r="52" spans="1:6" s="45" customFormat="1" x14ac:dyDescent="0.2">
      <c r="A52" s="45">
        <v>9</v>
      </c>
      <c r="B52" s="45">
        <v>18</v>
      </c>
      <c r="C52" s="45" t="str">
        <f>VLOOKUP(B52,'Startnummern Regio'!A:C,2,0)</f>
        <v>Janina Franz</v>
      </c>
      <c r="D52" s="45">
        <f>VLOOKUP(B52,'Startnummern Regio'!A:C,3,0)</f>
        <v>2001</v>
      </c>
      <c r="E52" s="45">
        <v>30.884</v>
      </c>
      <c r="F52" s="45">
        <f t="shared" si="0"/>
        <v>2.8829999999999991</v>
      </c>
    </row>
    <row r="53" spans="1:6" s="45" customFormat="1" x14ac:dyDescent="0.2">
      <c r="A53" s="45">
        <v>92</v>
      </c>
      <c r="B53" s="45">
        <v>18</v>
      </c>
      <c r="C53" s="45" t="str">
        <f>VLOOKUP(B53,'Startnummern Regio'!A:C,2,0)</f>
        <v>Janina Franz</v>
      </c>
      <c r="D53" s="45">
        <f>VLOOKUP(B53,'Startnummern Regio'!A:C,3,0)</f>
        <v>2001</v>
      </c>
      <c r="E53" s="45">
        <v>30.948</v>
      </c>
      <c r="F53" s="45">
        <f t="shared" si="0"/>
        <v>2.9469999999999992</v>
      </c>
    </row>
    <row r="54" spans="1:6" s="45" customFormat="1" x14ac:dyDescent="0.2">
      <c r="A54" s="45">
        <v>70</v>
      </c>
      <c r="B54" s="45">
        <v>18</v>
      </c>
      <c r="C54" s="45" t="str">
        <f>VLOOKUP(B54,'Startnummern Regio'!A:C,2,0)</f>
        <v>Janina Franz</v>
      </c>
      <c r="D54" s="45">
        <f>VLOOKUP(B54,'Startnummern Regio'!A:C,3,0)</f>
        <v>2001</v>
      </c>
      <c r="E54" s="45">
        <v>30.956</v>
      </c>
      <c r="F54" s="45">
        <f t="shared" si="0"/>
        <v>2.9549999999999983</v>
      </c>
    </row>
    <row r="55" spans="1:6" s="45" customFormat="1" x14ac:dyDescent="0.2">
      <c r="A55" s="45">
        <v>52</v>
      </c>
      <c r="B55" s="45">
        <v>18</v>
      </c>
      <c r="C55" s="45" t="str">
        <f>VLOOKUP(B55,'Startnummern Regio'!A:C,2,0)</f>
        <v>Janina Franz</v>
      </c>
      <c r="D55" s="45">
        <f>VLOOKUP(B55,'Startnummern Regio'!A:C,3,0)</f>
        <v>2001</v>
      </c>
      <c r="E55" s="45">
        <v>31.064</v>
      </c>
      <c r="F55" s="45">
        <f t="shared" si="0"/>
        <v>3.0629999999999988</v>
      </c>
    </row>
    <row r="56" spans="1:6" s="45" customFormat="1" x14ac:dyDescent="0.2">
      <c r="A56" s="45">
        <v>111</v>
      </c>
      <c r="B56" s="45">
        <v>18</v>
      </c>
      <c r="C56" s="45" t="str">
        <f>VLOOKUP(B56,'Startnummern Regio'!A:C,2,0)</f>
        <v>Janina Franz</v>
      </c>
      <c r="D56" s="45">
        <f>VLOOKUP(B56,'Startnummern Regio'!A:C,3,0)</f>
        <v>2001</v>
      </c>
      <c r="E56" s="45">
        <v>31.143000000000001</v>
      </c>
      <c r="F56" s="45">
        <f t="shared" si="0"/>
        <v>3.1419999999999995</v>
      </c>
    </row>
    <row r="57" spans="1:6" s="45" customFormat="1" x14ac:dyDescent="0.2">
      <c r="A57" s="45">
        <v>77</v>
      </c>
      <c r="B57" s="45">
        <v>1</v>
      </c>
      <c r="C57" s="45" t="str">
        <f>VLOOKUP(B57,'Startnummern Regio'!A:C,2,0)</f>
        <v>Mika Knöll</v>
      </c>
      <c r="D57" s="45">
        <f>VLOOKUP(B57,'Startnummern Regio'!A:C,3,0)</f>
        <v>2005</v>
      </c>
      <c r="E57" s="45">
        <v>31.291</v>
      </c>
      <c r="F57" s="45">
        <f t="shared" si="0"/>
        <v>3.2899999999999991</v>
      </c>
    </row>
    <row r="58" spans="1:6" s="45" customFormat="1" x14ac:dyDescent="0.2">
      <c r="A58" s="45">
        <v>30</v>
      </c>
      <c r="B58" s="45">
        <v>18</v>
      </c>
      <c r="C58" s="45" t="str">
        <f>VLOOKUP(B58,'Startnummern Regio'!A:C,2,0)</f>
        <v>Janina Franz</v>
      </c>
      <c r="D58" s="45">
        <f>VLOOKUP(B58,'Startnummern Regio'!A:C,3,0)</f>
        <v>2001</v>
      </c>
      <c r="E58" s="45">
        <v>31.356000000000002</v>
      </c>
      <c r="F58" s="45">
        <f t="shared" si="0"/>
        <v>3.3550000000000004</v>
      </c>
    </row>
    <row r="59" spans="1:6" s="45" customFormat="1" x14ac:dyDescent="0.2">
      <c r="A59" s="45">
        <v>113</v>
      </c>
      <c r="B59" s="45">
        <v>23</v>
      </c>
      <c r="C59" s="45" t="str">
        <f>VLOOKUP(B59,'Startnummern Regio'!A:C,2,0)</f>
        <v>Bela Walz</v>
      </c>
      <c r="D59" s="45">
        <f>VLOOKUP(B59,'Startnummern Regio'!A:C,3,0)</f>
        <v>2001</v>
      </c>
      <c r="E59" s="45">
        <v>31.484999999999999</v>
      </c>
      <c r="F59" s="45">
        <f t="shared" si="0"/>
        <v>3.4839999999999982</v>
      </c>
    </row>
    <row r="60" spans="1:6" s="45" customFormat="1" x14ac:dyDescent="0.2">
      <c r="A60" s="45">
        <v>130</v>
      </c>
      <c r="B60" s="45">
        <v>22</v>
      </c>
      <c r="C60" s="45" t="str">
        <f>VLOOKUP(B60,'Startnummern Regio'!A:C,2,0)</f>
        <v>Valentin Ruh</v>
      </c>
      <c r="D60" s="45">
        <f>VLOOKUP(B60,'Startnummern Regio'!A:C,3,0)</f>
        <v>2004</v>
      </c>
      <c r="E60" s="45">
        <v>31.568000000000001</v>
      </c>
      <c r="F60" s="45">
        <f t="shared" si="0"/>
        <v>3.5670000000000002</v>
      </c>
    </row>
    <row r="61" spans="1:6" s="45" customFormat="1" x14ac:dyDescent="0.2">
      <c r="A61" s="45">
        <v>145</v>
      </c>
      <c r="B61" s="45">
        <v>13</v>
      </c>
      <c r="C61" s="45" t="str">
        <f>VLOOKUP(B61,'Startnummern Regio'!A:C,2,0)</f>
        <v>Ann-Katrin Schwietale</v>
      </c>
      <c r="D61" s="45">
        <f>VLOOKUP(B61,'Startnummern Regio'!A:C,3,0)</f>
        <v>2003</v>
      </c>
      <c r="E61" s="45">
        <v>31.88</v>
      </c>
      <c r="F61" s="45">
        <f t="shared" si="0"/>
        <v>3.8789999999999978</v>
      </c>
    </row>
    <row r="62" spans="1:6" s="45" customFormat="1" x14ac:dyDescent="0.2">
      <c r="A62" s="45">
        <v>136</v>
      </c>
      <c r="B62" s="45">
        <v>1</v>
      </c>
      <c r="C62" s="45" t="str">
        <f>VLOOKUP(B62,'Startnummern Regio'!A:C,2,0)</f>
        <v>Mika Knöll</v>
      </c>
      <c r="D62" s="45">
        <f>VLOOKUP(B62,'Startnummern Regio'!A:C,3,0)</f>
        <v>2005</v>
      </c>
      <c r="E62" s="45">
        <v>31.972000000000001</v>
      </c>
      <c r="F62" s="45">
        <f t="shared" si="0"/>
        <v>3.9710000000000001</v>
      </c>
    </row>
    <row r="63" spans="1:6" s="45" customFormat="1" x14ac:dyDescent="0.2">
      <c r="A63" s="45">
        <v>73</v>
      </c>
      <c r="B63" s="45">
        <v>22</v>
      </c>
      <c r="C63" s="45" t="str">
        <f>VLOOKUP(B63,'Startnummern Regio'!A:C,2,0)</f>
        <v>Valentin Ruh</v>
      </c>
      <c r="D63" s="45">
        <f>VLOOKUP(B63,'Startnummern Regio'!A:C,3,0)</f>
        <v>2004</v>
      </c>
      <c r="E63" s="45">
        <v>32.244</v>
      </c>
      <c r="F63" s="45">
        <f t="shared" si="0"/>
        <v>4.2429999999999986</v>
      </c>
    </row>
    <row r="64" spans="1:6" s="45" customFormat="1" x14ac:dyDescent="0.2">
      <c r="A64" s="45">
        <v>36</v>
      </c>
      <c r="B64" s="45">
        <v>22</v>
      </c>
      <c r="C64" s="45" t="str">
        <f>VLOOKUP(B64,'Startnummern Regio'!A:C,2,0)</f>
        <v>Valentin Ruh</v>
      </c>
      <c r="D64" s="45">
        <f>VLOOKUP(B64,'Startnummern Regio'!A:C,3,0)</f>
        <v>2004</v>
      </c>
      <c r="E64" s="45">
        <v>32.363</v>
      </c>
      <c r="F64" s="45">
        <f t="shared" si="0"/>
        <v>4.3619999999999983</v>
      </c>
    </row>
    <row r="65" spans="1:6" s="45" customFormat="1" x14ac:dyDescent="0.2">
      <c r="A65" s="45">
        <v>57</v>
      </c>
      <c r="B65" s="45">
        <v>4</v>
      </c>
      <c r="C65" s="45" t="str">
        <f>VLOOKUP(B65,'Startnummern Regio'!A:C,2,0)</f>
        <v>Moritz Wiesler</v>
      </c>
      <c r="D65" s="45">
        <f>VLOOKUP(B65,'Startnummern Regio'!A:C,3,0)</f>
        <v>2006</v>
      </c>
      <c r="E65" s="45">
        <v>32.378</v>
      </c>
      <c r="F65" s="45">
        <f t="shared" si="0"/>
        <v>4.3769999999999989</v>
      </c>
    </row>
    <row r="66" spans="1:6" s="45" customFormat="1" x14ac:dyDescent="0.2">
      <c r="A66" s="45">
        <v>55</v>
      </c>
      <c r="B66" s="45">
        <v>15</v>
      </c>
      <c r="C66" s="45" t="str">
        <f>VLOOKUP(B66,'Startnummern Regio'!A:C,2,0)</f>
        <v>Leon Thoma</v>
      </c>
      <c r="D66" s="45">
        <f>VLOOKUP(B66,'Startnummern Regio'!A:C,3,0)</f>
        <v>2004</v>
      </c>
      <c r="E66" s="45">
        <v>32.429000000000002</v>
      </c>
      <c r="F66" s="45">
        <f t="shared" si="0"/>
        <v>4.4280000000000008</v>
      </c>
    </row>
    <row r="67" spans="1:6" s="45" customFormat="1" x14ac:dyDescent="0.2">
      <c r="A67" s="45">
        <v>53</v>
      </c>
      <c r="B67" s="45">
        <v>22</v>
      </c>
      <c r="C67" s="45" t="str">
        <f>VLOOKUP(B67,'Startnummern Regio'!A:C,2,0)</f>
        <v>Valentin Ruh</v>
      </c>
      <c r="D67" s="45">
        <f>VLOOKUP(B67,'Startnummern Regio'!A:C,3,0)</f>
        <v>2004</v>
      </c>
      <c r="E67" s="45">
        <v>32.534999999999997</v>
      </c>
      <c r="F67" s="45">
        <f t="shared" si="0"/>
        <v>4.5339999999999954</v>
      </c>
    </row>
    <row r="68" spans="1:6" s="45" customFormat="1" x14ac:dyDescent="0.2">
      <c r="A68" s="45">
        <v>117</v>
      </c>
      <c r="B68" s="45">
        <v>4</v>
      </c>
      <c r="C68" s="45" t="str">
        <f>VLOOKUP(B68,'Startnummern Regio'!A:C,2,0)</f>
        <v>Moritz Wiesler</v>
      </c>
      <c r="D68" s="45">
        <f>VLOOKUP(B68,'Startnummern Regio'!A:C,3,0)</f>
        <v>2006</v>
      </c>
      <c r="E68" s="45">
        <v>32.655000000000001</v>
      </c>
      <c r="F68" s="45">
        <f t="shared" ref="F68:F118" si="1">E68-$E$2</f>
        <v>4.6539999999999999</v>
      </c>
    </row>
    <row r="69" spans="1:6" s="45" customFormat="1" x14ac:dyDescent="0.2">
      <c r="A69" s="45">
        <v>40</v>
      </c>
      <c r="B69" s="45">
        <v>4</v>
      </c>
      <c r="C69" s="45" t="str">
        <f>VLOOKUP(B69,'Startnummern Regio'!A:C,2,0)</f>
        <v>Moritz Wiesler</v>
      </c>
      <c r="D69" s="45">
        <f>VLOOKUP(B69,'Startnummern Regio'!A:C,3,0)</f>
        <v>2006</v>
      </c>
      <c r="E69" s="45">
        <v>32.677</v>
      </c>
      <c r="F69" s="45">
        <f t="shared" si="1"/>
        <v>4.6759999999999984</v>
      </c>
    </row>
    <row r="70" spans="1:6" s="45" customFormat="1" x14ac:dyDescent="0.2">
      <c r="A70" s="45">
        <v>79</v>
      </c>
      <c r="B70" s="45">
        <v>4</v>
      </c>
      <c r="C70" s="45" t="str">
        <f>VLOOKUP(B70,'Startnummern Regio'!A:C,2,0)</f>
        <v>Moritz Wiesler</v>
      </c>
      <c r="D70" s="45">
        <f>VLOOKUP(B70,'Startnummern Regio'!A:C,3,0)</f>
        <v>2006</v>
      </c>
      <c r="E70" s="45">
        <v>32.706000000000003</v>
      </c>
      <c r="F70" s="45">
        <f t="shared" si="1"/>
        <v>4.7050000000000018</v>
      </c>
    </row>
    <row r="71" spans="1:6" s="45" customFormat="1" x14ac:dyDescent="0.2">
      <c r="A71" s="45">
        <v>121</v>
      </c>
      <c r="B71" s="45">
        <v>14</v>
      </c>
      <c r="C71" s="45" t="str">
        <f>VLOOKUP(B71,'Startnummern Regio'!A:C,2,0)</f>
        <v>Patrick Bolle</v>
      </c>
      <c r="D71" s="45">
        <f>VLOOKUP(B71,'Startnummern Regio'!A:C,3,0)</f>
        <v>2005</v>
      </c>
      <c r="E71" s="45">
        <v>32.755000000000003</v>
      </c>
      <c r="F71" s="45">
        <f t="shared" si="1"/>
        <v>4.7540000000000013</v>
      </c>
    </row>
    <row r="72" spans="1:6" s="45" customFormat="1" x14ac:dyDescent="0.2">
      <c r="A72" s="45">
        <v>76</v>
      </c>
      <c r="B72" s="45">
        <v>15</v>
      </c>
      <c r="C72" s="45" t="str">
        <f>VLOOKUP(B72,'Startnummern Regio'!A:C,2,0)</f>
        <v>Leon Thoma</v>
      </c>
      <c r="D72" s="45">
        <f>VLOOKUP(B72,'Startnummern Regio'!A:C,3,0)</f>
        <v>2004</v>
      </c>
      <c r="E72" s="45">
        <v>32.774000000000001</v>
      </c>
      <c r="F72" s="45">
        <f t="shared" si="1"/>
        <v>4.7729999999999997</v>
      </c>
    </row>
    <row r="73" spans="1:6" x14ac:dyDescent="0.2">
      <c r="A73">
        <v>41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32.859000000000002</v>
      </c>
      <c r="F73">
        <f t="shared" si="1"/>
        <v>4.8580000000000005</v>
      </c>
    </row>
    <row r="74" spans="1:6" x14ac:dyDescent="0.2">
      <c r="A74">
        <v>29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32.904000000000003</v>
      </c>
      <c r="F74">
        <f t="shared" si="1"/>
        <v>4.9030000000000022</v>
      </c>
    </row>
    <row r="75" spans="1:6" x14ac:dyDescent="0.2">
      <c r="A75">
        <v>60</v>
      </c>
      <c r="B75">
        <v>14</v>
      </c>
      <c r="C75" t="str">
        <f>VLOOKUP(B75,'Startnummern Regio'!A:C,2,0)</f>
        <v>Patrick Bolle</v>
      </c>
      <c r="D75">
        <f>VLOOKUP(B75,'Startnummern Regio'!A:C,3,0)</f>
        <v>2005</v>
      </c>
      <c r="E75">
        <v>32.908000000000001</v>
      </c>
      <c r="F75">
        <f t="shared" si="1"/>
        <v>4.907</v>
      </c>
    </row>
    <row r="76" spans="1:6" x14ac:dyDescent="0.2">
      <c r="A76">
        <v>135</v>
      </c>
      <c r="B76">
        <v>4</v>
      </c>
      <c r="C76" t="str">
        <f>VLOOKUP(B76,'Startnummern Regio'!A:C,2,0)</f>
        <v>Moritz Wiesler</v>
      </c>
      <c r="D76">
        <f>VLOOKUP(B76,'Startnummern Regio'!A:C,3,0)</f>
        <v>2006</v>
      </c>
      <c r="E76">
        <v>33.006</v>
      </c>
      <c r="F76">
        <f t="shared" si="1"/>
        <v>5.004999999999999</v>
      </c>
    </row>
    <row r="77" spans="1:6" x14ac:dyDescent="0.2">
      <c r="A77">
        <v>39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33.088999999999999</v>
      </c>
      <c r="F77">
        <f t="shared" si="1"/>
        <v>5.0879999999999974</v>
      </c>
    </row>
    <row r="78" spans="1:6" x14ac:dyDescent="0.2">
      <c r="A78">
        <v>103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33.097000000000001</v>
      </c>
      <c r="F78">
        <f t="shared" si="1"/>
        <v>5.0960000000000001</v>
      </c>
    </row>
    <row r="79" spans="1:6" x14ac:dyDescent="0.2">
      <c r="A79">
        <v>6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>
        <v>33.281999999999996</v>
      </c>
      <c r="F79">
        <f t="shared" si="1"/>
        <v>5.2809999999999953</v>
      </c>
    </row>
    <row r="80" spans="1:6" x14ac:dyDescent="0.2">
      <c r="A80">
        <v>59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>
        <v>33.295999999999999</v>
      </c>
      <c r="F80">
        <f t="shared" si="1"/>
        <v>5.2949999999999982</v>
      </c>
    </row>
    <row r="81" spans="1:6" x14ac:dyDescent="0.2">
      <c r="A81">
        <v>116</v>
      </c>
      <c r="B81">
        <v>15</v>
      </c>
      <c r="C81" t="str">
        <f>VLOOKUP(B81,'Startnummern Regio'!A:C,2,0)</f>
        <v>Leon Thoma</v>
      </c>
      <c r="D81">
        <f>VLOOKUP(B81,'Startnummern Regio'!A:C,3,0)</f>
        <v>2004</v>
      </c>
      <c r="E81">
        <v>33.345999999999997</v>
      </c>
      <c r="F81">
        <f t="shared" si="1"/>
        <v>5.3449999999999953</v>
      </c>
    </row>
    <row r="82" spans="1:6" x14ac:dyDescent="0.2">
      <c r="A82">
        <v>138</v>
      </c>
      <c r="B82">
        <v>4</v>
      </c>
      <c r="C82" t="str">
        <f>VLOOKUP(B82,'Startnummern Regio'!A:C,2,0)</f>
        <v>Moritz Wiesler</v>
      </c>
      <c r="D82">
        <f>VLOOKUP(B82,'Startnummern Regio'!A:C,3,0)</f>
        <v>2006</v>
      </c>
      <c r="E82">
        <v>33.353000000000002</v>
      </c>
      <c r="F82">
        <f t="shared" si="1"/>
        <v>5.3520000000000003</v>
      </c>
    </row>
    <row r="83" spans="1:6" x14ac:dyDescent="0.2">
      <c r="A83">
        <v>95</v>
      </c>
      <c r="B83">
        <v>15</v>
      </c>
      <c r="C83" t="str">
        <f>VLOOKUP(B83,'Startnummern Regio'!A:C,2,0)</f>
        <v>Leon Thoma</v>
      </c>
      <c r="D83">
        <f>VLOOKUP(B83,'Startnummern Regio'!A:C,3,0)</f>
        <v>2004</v>
      </c>
      <c r="E83">
        <v>33.369999999999997</v>
      </c>
      <c r="F83">
        <f t="shared" si="1"/>
        <v>5.3689999999999962</v>
      </c>
    </row>
    <row r="84" spans="1:6" x14ac:dyDescent="0.2">
      <c r="A84">
        <v>133</v>
      </c>
      <c r="B84">
        <v>15</v>
      </c>
      <c r="C84" t="str">
        <f>VLOOKUP(B84,'Startnummern Regio'!A:C,2,0)</f>
        <v>Leon Thoma</v>
      </c>
      <c r="D84">
        <f>VLOOKUP(B84,'Startnummern Regio'!A:C,3,0)</f>
        <v>2004</v>
      </c>
      <c r="E84">
        <v>33.465000000000003</v>
      </c>
      <c r="F84">
        <f t="shared" si="1"/>
        <v>5.4640000000000022</v>
      </c>
    </row>
    <row r="85" spans="1:6" x14ac:dyDescent="0.2">
      <c r="A85">
        <v>137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>
        <v>33.524000000000001</v>
      </c>
      <c r="F85">
        <f t="shared" si="1"/>
        <v>5.5229999999999997</v>
      </c>
    </row>
    <row r="86" spans="1:6" x14ac:dyDescent="0.2">
      <c r="A86">
        <v>48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>
        <v>33.651000000000003</v>
      </c>
      <c r="F86">
        <f t="shared" si="1"/>
        <v>5.6500000000000021</v>
      </c>
    </row>
    <row r="87" spans="1:6" x14ac:dyDescent="0.2">
      <c r="A87">
        <v>125</v>
      </c>
      <c r="B87">
        <v>16</v>
      </c>
      <c r="C87" t="str">
        <f>VLOOKUP(B87,'Startnummern Regio'!A:C,2,0)</f>
        <v>Sophia Stahl</v>
      </c>
      <c r="D87">
        <f>VLOOKUP(B87,'Startnummern Regio'!A:C,3,0)</f>
        <v>2005</v>
      </c>
      <c r="E87">
        <v>33.659999999999997</v>
      </c>
      <c r="F87">
        <f t="shared" si="1"/>
        <v>5.6589999999999954</v>
      </c>
    </row>
    <row r="88" spans="1:6" x14ac:dyDescent="0.2">
      <c r="A88">
        <v>126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33.674999999999997</v>
      </c>
      <c r="F88">
        <f t="shared" si="1"/>
        <v>5.6739999999999959</v>
      </c>
    </row>
    <row r="89" spans="1:6" x14ac:dyDescent="0.2">
      <c r="A89">
        <v>131</v>
      </c>
      <c r="B89">
        <v>19</v>
      </c>
      <c r="C89" t="str">
        <f>VLOOKUP(B89,'Startnummern Regio'!A:C,2,0)</f>
        <v>Ramon Franz</v>
      </c>
      <c r="D89">
        <f>VLOOKUP(B89,'Startnummern Regio'!A:C,3,0)</f>
        <v>2004</v>
      </c>
      <c r="E89">
        <v>33.704000000000001</v>
      </c>
      <c r="F89">
        <f t="shared" si="1"/>
        <v>5.7029999999999994</v>
      </c>
    </row>
    <row r="90" spans="1:6" x14ac:dyDescent="0.2">
      <c r="A90">
        <v>90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>
        <v>33.905999999999999</v>
      </c>
      <c r="F90">
        <f t="shared" si="1"/>
        <v>5.9049999999999976</v>
      </c>
    </row>
    <row r="91" spans="1:6" x14ac:dyDescent="0.2">
      <c r="A91">
        <v>108</v>
      </c>
      <c r="B91">
        <v>13</v>
      </c>
      <c r="C91" t="str">
        <f>VLOOKUP(B91,'Startnummern Regio'!A:C,2,0)</f>
        <v>Ann-Katrin Schwietale</v>
      </c>
      <c r="D91">
        <f>VLOOKUP(B91,'Startnummern Regio'!A:C,3,0)</f>
        <v>2003</v>
      </c>
      <c r="E91">
        <v>34.103000000000002</v>
      </c>
      <c r="F91">
        <f t="shared" si="1"/>
        <v>6.1020000000000003</v>
      </c>
    </row>
    <row r="92" spans="1:6" x14ac:dyDescent="0.2">
      <c r="A92">
        <v>75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>
        <v>34.326000000000001</v>
      </c>
      <c r="F92">
        <f t="shared" si="1"/>
        <v>6.3249999999999993</v>
      </c>
    </row>
    <row r="93" spans="1:6" x14ac:dyDescent="0.2">
      <c r="A93">
        <v>28</v>
      </c>
      <c r="B93">
        <v>16</v>
      </c>
      <c r="C93" t="str">
        <f>VLOOKUP(B93,'Startnummern Regio'!A:C,2,0)</f>
        <v>Sophia Stahl</v>
      </c>
      <c r="D93">
        <f>VLOOKUP(B93,'Startnummern Regio'!A:C,3,0)</f>
        <v>2005</v>
      </c>
      <c r="E93">
        <v>34.457999999999998</v>
      </c>
      <c r="F93">
        <f t="shared" si="1"/>
        <v>6.4569999999999972</v>
      </c>
    </row>
    <row r="94" spans="1:6" x14ac:dyDescent="0.2">
      <c r="A94">
        <v>54</v>
      </c>
      <c r="B94">
        <v>19</v>
      </c>
      <c r="C94" t="str">
        <f>VLOOKUP(B94,'Startnummern Regio'!A:C,2,0)</f>
        <v>Ramon Franz</v>
      </c>
      <c r="D94">
        <f>VLOOKUP(B94,'Startnummern Regio'!A:C,3,0)</f>
        <v>2004</v>
      </c>
      <c r="E94">
        <v>34.576999999999998</v>
      </c>
      <c r="F94">
        <f t="shared" si="1"/>
        <v>6.575999999999997</v>
      </c>
    </row>
    <row r="95" spans="1:6" x14ac:dyDescent="0.2">
      <c r="A95">
        <v>114</v>
      </c>
      <c r="B95">
        <v>19</v>
      </c>
      <c r="C95" t="str">
        <f>VLOOKUP(B95,'Startnummern Regio'!A:C,2,0)</f>
        <v>Ramon Franz</v>
      </c>
      <c r="D95">
        <f>VLOOKUP(B95,'Startnummern Regio'!A:C,3,0)</f>
        <v>2004</v>
      </c>
      <c r="E95">
        <v>34.640999999999998</v>
      </c>
      <c r="F95">
        <f t="shared" si="1"/>
        <v>6.639999999999997</v>
      </c>
    </row>
    <row r="96" spans="1:6" x14ac:dyDescent="0.2">
      <c r="A96">
        <v>68</v>
      </c>
      <c r="B96">
        <v>13</v>
      </c>
      <c r="C96" t="str">
        <f>VLOOKUP(B96,'Startnummern Regio'!A:C,2,0)</f>
        <v>Ann-Katrin Schwietale</v>
      </c>
      <c r="D96">
        <f>VLOOKUP(B96,'Startnummern Regio'!A:C,3,0)</f>
        <v>2003</v>
      </c>
      <c r="E96">
        <v>34.664000000000001</v>
      </c>
      <c r="F96">
        <f t="shared" si="1"/>
        <v>6.6630000000000003</v>
      </c>
    </row>
    <row r="97" spans="1:6" x14ac:dyDescent="0.2">
      <c r="A97">
        <v>35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>
        <v>34.677999999999997</v>
      </c>
      <c r="F97">
        <f t="shared" si="1"/>
        <v>6.676999999999996</v>
      </c>
    </row>
    <row r="98" spans="1:6" x14ac:dyDescent="0.2">
      <c r="A98">
        <v>47</v>
      </c>
      <c r="B98">
        <v>16</v>
      </c>
      <c r="C98" t="str">
        <f>VLOOKUP(B98,'Startnummern Regio'!A:C,2,0)</f>
        <v>Sophia Stahl</v>
      </c>
      <c r="D98">
        <f>VLOOKUP(B98,'Startnummern Regio'!A:C,3,0)</f>
        <v>2005</v>
      </c>
      <c r="E98">
        <v>34.792999999999999</v>
      </c>
      <c r="F98">
        <f t="shared" si="1"/>
        <v>6.791999999999998</v>
      </c>
    </row>
    <row r="99" spans="1:6" x14ac:dyDescent="0.2">
      <c r="A99">
        <v>144</v>
      </c>
      <c r="B99">
        <v>16</v>
      </c>
      <c r="C99" t="str">
        <f>VLOOKUP(B99,'Startnummern Regio'!A:C,2,0)</f>
        <v>Sophia Stahl</v>
      </c>
      <c r="D99">
        <f>VLOOKUP(B99,'Startnummern Regio'!A:C,3,0)</f>
        <v>2005</v>
      </c>
      <c r="E99">
        <v>34.835000000000001</v>
      </c>
      <c r="F99">
        <f t="shared" si="1"/>
        <v>6.8339999999999996</v>
      </c>
    </row>
    <row r="100" spans="1:6" x14ac:dyDescent="0.2">
      <c r="A100">
        <v>89</v>
      </c>
      <c r="B100">
        <v>16</v>
      </c>
      <c r="C100" t="str">
        <f>VLOOKUP(B100,'Startnummern Regio'!A:C,2,0)</f>
        <v>Sophia Stahl</v>
      </c>
      <c r="D100">
        <f>VLOOKUP(B100,'Startnummern Regio'!A:C,3,0)</f>
        <v>2005</v>
      </c>
      <c r="E100">
        <v>34.878999999999998</v>
      </c>
      <c r="F100">
        <f t="shared" si="1"/>
        <v>6.8779999999999966</v>
      </c>
    </row>
    <row r="101" spans="1:6" x14ac:dyDescent="0.2">
      <c r="A101">
        <v>61</v>
      </c>
      <c r="B101">
        <v>25</v>
      </c>
      <c r="C101" t="str">
        <f>VLOOKUP(B101,'Startnummern Regio'!A:C,2,0)</f>
        <v>Lina Herrmann</v>
      </c>
      <c r="D101">
        <f>VLOOKUP(B101,'Startnummern Regio'!A:C,3,0)</f>
        <v>2005</v>
      </c>
      <c r="E101">
        <v>34.982999999999997</v>
      </c>
      <c r="F101">
        <f t="shared" si="1"/>
        <v>6.9819999999999958</v>
      </c>
    </row>
    <row r="102" spans="1:6" x14ac:dyDescent="0.2">
      <c r="A102">
        <v>139</v>
      </c>
      <c r="B102">
        <v>25</v>
      </c>
      <c r="C102" t="str">
        <f>VLOOKUP(B102,'Startnummern Regio'!A:C,2,0)</f>
        <v>Lina Herrmann</v>
      </c>
      <c r="D102">
        <f>VLOOKUP(B102,'Startnummern Regio'!A:C,3,0)</f>
        <v>2005</v>
      </c>
      <c r="E102">
        <v>35.258000000000003</v>
      </c>
      <c r="F102">
        <f t="shared" si="1"/>
        <v>7.2570000000000014</v>
      </c>
    </row>
    <row r="103" spans="1:6" x14ac:dyDescent="0.2">
      <c r="A103">
        <v>42</v>
      </c>
      <c r="B103">
        <v>25</v>
      </c>
      <c r="C103" t="str">
        <f>VLOOKUP(B103,'Startnummern Regio'!A:C,2,0)</f>
        <v>Lina Herrmann</v>
      </c>
      <c r="D103">
        <f>VLOOKUP(B103,'Startnummern Regio'!A:C,3,0)</f>
        <v>2005</v>
      </c>
      <c r="E103">
        <v>35.274999999999999</v>
      </c>
      <c r="F103">
        <f t="shared" si="1"/>
        <v>7.2739999999999974</v>
      </c>
    </row>
    <row r="104" spans="1:6" x14ac:dyDescent="0.2">
      <c r="A104">
        <v>7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>
        <v>35.533999999999999</v>
      </c>
      <c r="F104">
        <f t="shared" si="1"/>
        <v>7.5329999999999977</v>
      </c>
    </row>
    <row r="105" spans="1:6" x14ac:dyDescent="0.2">
      <c r="A105">
        <v>67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>
        <v>35.561</v>
      </c>
      <c r="F105">
        <f t="shared" si="1"/>
        <v>7.5599999999999987</v>
      </c>
    </row>
    <row r="106" spans="1:6" x14ac:dyDescent="0.2">
      <c r="A106">
        <v>110</v>
      </c>
      <c r="B106">
        <v>23</v>
      </c>
      <c r="C106" t="str">
        <f>VLOOKUP(B106,'Startnummern Regio'!A:C,2,0)</f>
        <v>Bela Walz</v>
      </c>
      <c r="D106">
        <f>VLOOKUP(B106,'Startnummern Regio'!A:C,3,0)</f>
        <v>2001</v>
      </c>
      <c r="E106">
        <v>36.71</v>
      </c>
      <c r="F106">
        <f t="shared" si="1"/>
        <v>8.7089999999999996</v>
      </c>
    </row>
    <row r="107" spans="1:6" x14ac:dyDescent="0.2">
      <c r="A107">
        <v>107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>
        <v>36.762999999999998</v>
      </c>
      <c r="F107">
        <f t="shared" si="1"/>
        <v>8.7619999999999969</v>
      </c>
    </row>
    <row r="108" spans="1:6" x14ac:dyDescent="0.2">
      <c r="A108">
        <v>2</v>
      </c>
      <c r="B108">
        <v>26</v>
      </c>
      <c r="C108" t="str">
        <f>VLOOKUP(B108,'Startnummern Regio'!A:C,2,0)</f>
        <v>Romi Herrmann</v>
      </c>
      <c r="D108">
        <f>VLOOKUP(B108,'Startnummern Regio'!A:C,3,0)</f>
        <v>2006</v>
      </c>
      <c r="E108">
        <v>37.020000000000003</v>
      </c>
      <c r="F108">
        <f t="shared" si="1"/>
        <v>9.0190000000000019</v>
      </c>
    </row>
    <row r="109" spans="1:6" x14ac:dyDescent="0.2">
      <c r="A109">
        <v>43</v>
      </c>
      <c r="B109">
        <v>26</v>
      </c>
      <c r="C109" t="str">
        <f>VLOOKUP(B109,'Startnummern Regio'!A:C,2,0)</f>
        <v>Romi Herrmann</v>
      </c>
      <c r="D109">
        <f>VLOOKUP(B109,'Startnummern Regio'!A:C,3,0)</f>
        <v>2006</v>
      </c>
      <c r="E109">
        <v>37.036999999999999</v>
      </c>
      <c r="F109">
        <f t="shared" si="1"/>
        <v>9.0359999999999978</v>
      </c>
    </row>
    <row r="110" spans="1:6" x14ac:dyDescent="0.2">
      <c r="A110">
        <v>27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>
        <v>37.234999999999999</v>
      </c>
      <c r="F110">
        <f t="shared" si="1"/>
        <v>9.2339999999999982</v>
      </c>
    </row>
    <row r="111" spans="1:6" x14ac:dyDescent="0.2">
      <c r="A111">
        <v>1</v>
      </c>
      <c r="B111">
        <v>25</v>
      </c>
      <c r="C111" t="str">
        <f>VLOOKUP(B111,'Startnummern Regio'!A:C,2,0)</f>
        <v>Lina Herrmann</v>
      </c>
      <c r="D111">
        <f>VLOOKUP(B111,'Startnummern Regio'!A:C,3,0)</f>
        <v>2005</v>
      </c>
      <c r="E111">
        <v>37.259</v>
      </c>
      <c r="F111">
        <f t="shared" si="1"/>
        <v>9.2579999999999991</v>
      </c>
    </row>
    <row r="112" spans="1:6" x14ac:dyDescent="0.2">
      <c r="A112">
        <v>8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>
        <v>37.545999999999999</v>
      </c>
      <c r="F112">
        <f t="shared" si="1"/>
        <v>9.5449999999999982</v>
      </c>
    </row>
    <row r="113" spans="1:6" x14ac:dyDescent="0.2">
      <c r="A113">
        <v>141</v>
      </c>
      <c r="B113">
        <v>26</v>
      </c>
      <c r="C113" t="str">
        <f>VLOOKUP(B113,'Startnummern Regio'!A:C,2,0)</f>
        <v>Romi Herrmann</v>
      </c>
      <c r="D113">
        <f>VLOOKUP(B113,'Startnummern Regio'!A:C,3,0)</f>
        <v>2006</v>
      </c>
      <c r="E113">
        <v>37.752000000000002</v>
      </c>
      <c r="F113">
        <f t="shared" si="1"/>
        <v>9.7510000000000012</v>
      </c>
    </row>
    <row r="114" spans="1:6" x14ac:dyDescent="0.2">
      <c r="A114">
        <v>49</v>
      </c>
      <c r="B114">
        <v>12</v>
      </c>
      <c r="C114" t="str">
        <f>VLOOKUP(B114,'Startnummern Regio'!A:C,2,0)</f>
        <v>Nele Büssing</v>
      </c>
      <c r="D114">
        <f>VLOOKUP(B114,'Startnummern Regio'!A:C,3,0)</f>
        <v>2006</v>
      </c>
      <c r="E114">
        <v>37.83</v>
      </c>
      <c r="F114">
        <f t="shared" si="1"/>
        <v>9.8289999999999971</v>
      </c>
    </row>
    <row r="115" spans="1:6" x14ac:dyDescent="0.2">
      <c r="A115">
        <v>88</v>
      </c>
      <c r="B115">
        <v>12</v>
      </c>
      <c r="C115" t="str">
        <f>VLOOKUP(B115,'Startnummern Regio'!A:C,2,0)</f>
        <v>Nele Büssing</v>
      </c>
      <c r="D115">
        <f>VLOOKUP(B115,'Startnummern Regio'!A:C,3,0)</f>
        <v>2006</v>
      </c>
      <c r="E115">
        <v>37.966999999999999</v>
      </c>
      <c r="F115">
        <f t="shared" si="1"/>
        <v>9.9659999999999975</v>
      </c>
    </row>
    <row r="116" spans="1:6" x14ac:dyDescent="0.2">
      <c r="A116">
        <v>69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>
        <v>38.128999999999998</v>
      </c>
      <c r="F116">
        <f t="shared" si="1"/>
        <v>10.127999999999997</v>
      </c>
    </row>
    <row r="117" spans="1:6" x14ac:dyDescent="0.2">
      <c r="A117">
        <v>62</v>
      </c>
      <c r="B117">
        <v>26</v>
      </c>
      <c r="C117" t="str">
        <f>VLOOKUP(B117,'Startnummern Regio'!A:C,2,0)</f>
        <v>Romi Herrmann</v>
      </c>
      <c r="D117">
        <f>VLOOKUP(B117,'Startnummern Regio'!A:C,3,0)</f>
        <v>2006</v>
      </c>
      <c r="E117">
        <v>38.335000000000001</v>
      </c>
      <c r="F117">
        <f t="shared" si="1"/>
        <v>10.334</v>
      </c>
    </row>
    <row r="118" spans="1:6" x14ac:dyDescent="0.2">
      <c r="A118">
        <v>140</v>
      </c>
      <c r="B118">
        <v>12</v>
      </c>
      <c r="C118" t="str">
        <f>VLOOKUP(B118,'Startnummern Regio'!A:C,2,0)</f>
        <v>Nele Büssing</v>
      </c>
      <c r="D118">
        <f>VLOOKUP(B118,'Startnummern Regio'!A:C,3,0)</f>
        <v>2006</v>
      </c>
      <c r="E118">
        <v>39.090000000000003</v>
      </c>
      <c r="F118">
        <f t="shared" si="1"/>
        <v>11.089000000000002</v>
      </c>
    </row>
  </sheetData>
  <sortState ref="A2:E154">
    <sortCondition ref="E2:E154"/>
  </sortState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67"/>
  <sheetViews>
    <sheetView zoomScaleNormal="100" workbookViewId="0">
      <selection activeCell="I44" sqref="I44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7.66406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>
        <v>25.707000000000001</v>
      </c>
    </row>
    <row r="3" spans="1:6" x14ac:dyDescent="0.2">
      <c r="A3">
        <v>68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>
        <v>25.786000000000001</v>
      </c>
      <c r="F3">
        <f>E3-$E$2</f>
        <v>7.9000000000000625E-2</v>
      </c>
    </row>
    <row r="4" spans="1:6" x14ac:dyDescent="0.2">
      <c r="A4">
        <v>28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>
        <v>25.96</v>
      </c>
      <c r="F4">
        <f t="shared" ref="F4:F65" si="0">E4-$E$2</f>
        <v>0.25300000000000011</v>
      </c>
    </row>
    <row r="5" spans="1:6" x14ac:dyDescent="0.2">
      <c r="A5">
        <v>49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>
        <v>26.202000000000002</v>
      </c>
      <c r="F5">
        <f t="shared" si="0"/>
        <v>0.49500000000000099</v>
      </c>
    </row>
    <row r="6" spans="1:6" x14ac:dyDescent="0.2">
      <c r="A6">
        <v>9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>
        <v>26.652999999999999</v>
      </c>
      <c r="F6">
        <f t="shared" si="0"/>
        <v>0.94599999999999795</v>
      </c>
    </row>
    <row r="7" spans="1:6" x14ac:dyDescent="0.2">
      <c r="A7">
        <v>30</v>
      </c>
      <c r="B7">
        <v>23</v>
      </c>
      <c r="C7" t="str">
        <f>VLOOKUP(B7,'Startnummern Regio'!A:C,2,0)</f>
        <v>Bela Walz</v>
      </c>
      <c r="D7">
        <f>VLOOKUP(B7,'Startnummern Regio'!A:C,3,0)</f>
        <v>2001</v>
      </c>
      <c r="E7">
        <v>26.981000000000002</v>
      </c>
      <c r="F7">
        <f t="shared" si="0"/>
        <v>1.2740000000000009</v>
      </c>
    </row>
    <row r="8" spans="1:6" x14ac:dyDescent="0.2">
      <c r="A8">
        <v>51</v>
      </c>
      <c r="B8">
        <v>23</v>
      </c>
      <c r="C8" t="str">
        <f>VLOOKUP(B8,'Startnummern Regio'!A:C,2,0)</f>
        <v>Bela Walz</v>
      </c>
      <c r="D8">
        <f>VLOOKUP(B8,'Startnummern Regio'!A:C,3,0)</f>
        <v>2001</v>
      </c>
      <c r="E8">
        <v>27.053000000000001</v>
      </c>
      <c r="F8">
        <f t="shared" si="0"/>
        <v>1.3460000000000001</v>
      </c>
    </row>
    <row r="9" spans="1:6" x14ac:dyDescent="0.2">
      <c r="A9">
        <v>69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>
        <v>27.123999999999999</v>
      </c>
      <c r="F9">
        <f t="shared" si="0"/>
        <v>1.416999999999998</v>
      </c>
    </row>
    <row r="10" spans="1:6" x14ac:dyDescent="0.2">
      <c r="A10">
        <v>15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>
        <v>27.832999999999998</v>
      </c>
      <c r="F10">
        <f t="shared" si="0"/>
        <v>2.1259999999999977</v>
      </c>
    </row>
    <row r="11" spans="1:6" x14ac:dyDescent="0.2">
      <c r="A11">
        <v>33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27.841000000000001</v>
      </c>
      <c r="F11">
        <f t="shared" si="0"/>
        <v>2.1340000000000003</v>
      </c>
    </row>
    <row r="12" spans="1:6" x14ac:dyDescent="0.2">
      <c r="A12">
        <v>72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27.855</v>
      </c>
      <c r="F12">
        <f t="shared" si="0"/>
        <v>2.1479999999999997</v>
      </c>
    </row>
    <row r="13" spans="1:6" x14ac:dyDescent="0.2">
      <c r="A13">
        <v>17</v>
      </c>
      <c r="B13">
        <v>3</v>
      </c>
      <c r="C13" t="str">
        <f>VLOOKUP(B13,'Startnummern Regio'!A:C,2,0)</f>
        <v>Dennis Möllinger</v>
      </c>
      <c r="D13">
        <f>VLOOKUP(B13,'Startnummern Regio'!A:C,3,0)</f>
        <v>2003</v>
      </c>
      <c r="E13">
        <v>27.875</v>
      </c>
      <c r="F13">
        <f t="shared" si="0"/>
        <v>2.1679999999999993</v>
      </c>
    </row>
    <row r="14" spans="1:6" x14ac:dyDescent="0.2">
      <c r="A14">
        <v>6</v>
      </c>
      <c r="B14">
        <v>20</v>
      </c>
      <c r="C14" t="str">
        <f>VLOOKUP(B14,'Startnummern Regio'!A:C,2,0)</f>
        <v>Vanessa Möllinger</v>
      </c>
      <c r="D14">
        <f>VLOOKUP(B14,'Startnummern Regio'!A:C,3,0)</f>
        <v>2001</v>
      </c>
      <c r="E14">
        <v>27.904</v>
      </c>
      <c r="F14">
        <f t="shared" si="0"/>
        <v>2.1969999999999992</v>
      </c>
    </row>
    <row r="15" spans="1:6" x14ac:dyDescent="0.2">
      <c r="A15">
        <v>54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>
        <v>27.945</v>
      </c>
      <c r="F15">
        <f t="shared" si="0"/>
        <v>2.2379999999999995</v>
      </c>
    </row>
    <row r="16" spans="1:6" x14ac:dyDescent="0.2">
      <c r="A16">
        <v>37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>
        <v>28.22</v>
      </c>
      <c r="F16">
        <f t="shared" si="0"/>
        <v>2.5129999999999981</v>
      </c>
    </row>
    <row r="17" spans="1:6" x14ac:dyDescent="0.2">
      <c r="A17">
        <v>67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>
        <v>28.242999999999999</v>
      </c>
      <c r="F17">
        <f t="shared" si="0"/>
        <v>2.5359999999999978</v>
      </c>
    </row>
    <row r="18" spans="1:6" x14ac:dyDescent="0.2">
      <c r="A18">
        <v>10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>
        <v>28.327999999999999</v>
      </c>
      <c r="F18">
        <f t="shared" si="0"/>
        <v>2.6209999999999987</v>
      </c>
    </row>
    <row r="19" spans="1:6" x14ac:dyDescent="0.2">
      <c r="A19">
        <v>56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>
        <v>28.332999999999998</v>
      </c>
      <c r="F19">
        <f t="shared" si="0"/>
        <v>2.6259999999999977</v>
      </c>
    </row>
    <row r="20" spans="1:6" x14ac:dyDescent="0.2">
      <c r="A20">
        <v>36</v>
      </c>
      <c r="B20">
        <v>3</v>
      </c>
      <c r="C20" t="str">
        <f>VLOOKUP(B20,'Startnummern Regio'!A:C,2,0)</f>
        <v>Dennis Möllinger</v>
      </c>
      <c r="D20">
        <f>VLOOKUP(B20,'Startnummern Regio'!A:C,3,0)</f>
        <v>2003</v>
      </c>
      <c r="E20">
        <v>28.363</v>
      </c>
      <c r="F20">
        <f t="shared" si="0"/>
        <v>2.6559999999999988</v>
      </c>
    </row>
    <row r="21" spans="1:6" x14ac:dyDescent="0.2">
      <c r="A21">
        <v>55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>
        <v>28.364999999999998</v>
      </c>
      <c r="F21">
        <f t="shared" si="0"/>
        <v>2.6579999999999977</v>
      </c>
    </row>
    <row r="22" spans="1:6" x14ac:dyDescent="0.2">
      <c r="A22">
        <v>66</v>
      </c>
      <c r="B22">
        <v>18</v>
      </c>
      <c r="C22" t="str">
        <f>VLOOKUP(B22,'Startnummern Regio'!A:C,2,0)</f>
        <v>Janina Franz</v>
      </c>
      <c r="D22">
        <f>VLOOKUP(B22,'Startnummern Regio'!A:C,3,0)</f>
        <v>2001</v>
      </c>
      <c r="E22">
        <v>28.425000000000001</v>
      </c>
      <c r="F22">
        <f t="shared" si="0"/>
        <v>2.718</v>
      </c>
    </row>
    <row r="23" spans="1:6" x14ac:dyDescent="0.2">
      <c r="A23">
        <v>26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>
        <v>28.526</v>
      </c>
      <c r="F23">
        <f t="shared" si="0"/>
        <v>2.8189999999999991</v>
      </c>
    </row>
    <row r="24" spans="1:6" x14ac:dyDescent="0.2">
      <c r="A24">
        <v>52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28.544</v>
      </c>
      <c r="F24">
        <f t="shared" si="0"/>
        <v>2.8369999999999997</v>
      </c>
    </row>
    <row r="25" spans="1:6" x14ac:dyDescent="0.2">
      <c r="A25">
        <v>70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28.625</v>
      </c>
      <c r="F25">
        <f t="shared" si="0"/>
        <v>2.9179999999999993</v>
      </c>
    </row>
    <row r="26" spans="1:6" x14ac:dyDescent="0.2">
      <c r="A26">
        <v>11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>
        <v>28.63</v>
      </c>
      <c r="F26">
        <f t="shared" si="0"/>
        <v>2.9229999999999983</v>
      </c>
    </row>
    <row r="27" spans="1:6" x14ac:dyDescent="0.2">
      <c r="A27">
        <v>48</v>
      </c>
      <c r="B27">
        <v>20</v>
      </c>
      <c r="C27" t="str">
        <f>VLOOKUP(B27,'Startnummern Regio'!A:C,2,0)</f>
        <v>Vanessa Möllinger</v>
      </c>
      <c r="D27">
        <f>VLOOKUP(B27,'Startnummern Regio'!A:C,3,0)</f>
        <v>2001</v>
      </c>
      <c r="E27">
        <v>28.646999999999998</v>
      </c>
      <c r="F27">
        <f t="shared" si="0"/>
        <v>2.9399999999999977</v>
      </c>
    </row>
    <row r="28" spans="1:6" x14ac:dyDescent="0.2">
      <c r="A28">
        <v>53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>
        <v>28.675000000000001</v>
      </c>
      <c r="F28">
        <f t="shared" si="0"/>
        <v>2.968</v>
      </c>
    </row>
    <row r="29" spans="1:6" x14ac:dyDescent="0.2">
      <c r="A29">
        <v>32</v>
      </c>
      <c r="B29">
        <v>7</v>
      </c>
      <c r="C29" t="str">
        <f>VLOOKUP(B29,'Startnummern Regio'!A:C,2,0)</f>
        <v>Luisa Seifritz</v>
      </c>
      <c r="D29">
        <f>VLOOKUP(B29,'Startnummern Regio'!A:C,3,0)</f>
        <v>2002</v>
      </c>
      <c r="E29">
        <v>28.684000000000001</v>
      </c>
      <c r="F29">
        <f t="shared" si="0"/>
        <v>2.9770000000000003</v>
      </c>
    </row>
    <row r="30" spans="1:6" x14ac:dyDescent="0.2">
      <c r="A30">
        <v>47</v>
      </c>
      <c r="B30">
        <v>18</v>
      </c>
      <c r="C30" t="str">
        <f>VLOOKUP(B30,'Startnummern Regio'!A:C,2,0)</f>
        <v>Janina Franz</v>
      </c>
      <c r="D30">
        <f>VLOOKUP(B30,'Startnummern Regio'!A:C,3,0)</f>
        <v>2001</v>
      </c>
      <c r="E30">
        <v>28.75</v>
      </c>
      <c r="F30">
        <f t="shared" si="0"/>
        <v>3.0429999999999993</v>
      </c>
    </row>
    <row r="31" spans="1:6" x14ac:dyDescent="0.2">
      <c r="A31">
        <v>5</v>
      </c>
      <c r="B31">
        <v>18</v>
      </c>
      <c r="C31" t="str">
        <f>VLOOKUP(B31,'Startnummern Regio'!A:C,2,0)</f>
        <v>Janina Franz</v>
      </c>
      <c r="D31">
        <f>VLOOKUP(B31,'Startnummern Regio'!A:C,3,0)</f>
        <v>2001</v>
      </c>
      <c r="E31">
        <v>28.856000000000002</v>
      </c>
      <c r="F31">
        <f t="shared" si="0"/>
        <v>3.1490000000000009</v>
      </c>
    </row>
    <row r="32" spans="1:6" x14ac:dyDescent="0.2">
      <c r="A32">
        <v>31</v>
      </c>
      <c r="B32">
        <v>5</v>
      </c>
      <c r="C32" t="str">
        <f>VLOOKUP(B32,'Startnummern Regio'!A:C,2,0)</f>
        <v>Hanna Höflinger</v>
      </c>
      <c r="D32">
        <f>VLOOKUP(B32,'Startnummern Regio'!A:C,3,0)</f>
        <v>2002</v>
      </c>
      <c r="E32">
        <v>29.248999999999999</v>
      </c>
      <c r="F32">
        <f t="shared" si="0"/>
        <v>3.541999999999998</v>
      </c>
    </row>
    <row r="33" spans="1:6" x14ac:dyDescent="0.2">
      <c r="A33">
        <v>58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>
        <v>30.146999999999998</v>
      </c>
      <c r="F33">
        <f t="shared" si="0"/>
        <v>4.4399999999999977</v>
      </c>
    </row>
    <row r="34" spans="1:6" x14ac:dyDescent="0.2">
      <c r="A34">
        <v>38</v>
      </c>
      <c r="B34">
        <v>2</v>
      </c>
      <c r="C34" t="str">
        <f>VLOOKUP(B34,'Startnummern Regio'!A:C,2,0)</f>
        <v>Robin Holz</v>
      </c>
      <c r="D34">
        <f>VLOOKUP(B34,'Startnummern Regio'!A:C,3,0)</f>
        <v>2005</v>
      </c>
      <c r="E34">
        <v>30.414999999999999</v>
      </c>
      <c r="F34">
        <f t="shared" si="0"/>
        <v>4.7079999999999984</v>
      </c>
    </row>
    <row r="35" spans="1:6" x14ac:dyDescent="0.2">
      <c r="A35">
        <v>18</v>
      </c>
      <c r="B35">
        <v>15</v>
      </c>
      <c r="C35" t="str">
        <f>VLOOKUP(B35,'Startnummern Regio'!A:C,2,0)</f>
        <v>Leon Thoma</v>
      </c>
      <c r="D35">
        <f>VLOOKUP(B35,'Startnummern Regio'!A:C,3,0)</f>
        <v>2004</v>
      </c>
      <c r="E35">
        <v>30.576000000000001</v>
      </c>
      <c r="F35">
        <f t="shared" si="0"/>
        <v>4.8689999999999998</v>
      </c>
    </row>
    <row r="36" spans="1:6" x14ac:dyDescent="0.2">
      <c r="A36">
        <v>57</v>
      </c>
      <c r="B36">
        <v>2</v>
      </c>
      <c r="C36" t="str">
        <f>VLOOKUP(B36,'Startnummern Regio'!A:C,2,0)</f>
        <v>Robin Holz</v>
      </c>
      <c r="D36">
        <f>VLOOKUP(B36,'Startnummern Regio'!A:C,3,0)</f>
        <v>2005</v>
      </c>
      <c r="E36">
        <v>30.690999999999999</v>
      </c>
      <c r="F36">
        <f t="shared" si="0"/>
        <v>4.9839999999999982</v>
      </c>
    </row>
    <row r="37" spans="1:6" x14ac:dyDescent="0.2">
      <c r="A37">
        <v>61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>
        <v>30.692</v>
      </c>
      <c r="F37">
        <f t="shared" si="0"/>
        <v>4.9849999999999994</v>
      </c>
    </row>
    <row r="38" spans="1:6" x14ac:dyDescent="0.2">
      <c r="A38">
        <v>59</v>
      </c>
      <c r="B38">
        <v>15</v>
      </c>
      <c r="C38" t="str">
        <f>VLOOKUP(B38,'Startnummern Regio'!A:C,2,0)</f>
        <v>Leon Thoma</v>
      </c>
      <c r="D38">
        <f>VLOOKUP(B38,'Startnummern Regio'!A:C,3,0)</f>
        <v>2004</v>
      </c>
      <c r="E38">
        <v>30.704999999999998</v>
      </c>
      <c r="F38">
        <f t="shared" si="0"/>
        <v>4.9979999999999976</v>
      </c>
    </row>
    <row r="39" spans="1:6" x14ac:dyDescent="0.2">
      <c r="A39">
        <v>27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>
        <v>30.719000000000001</v>
      </c>
      <c r="F39">
        <f t="shared" si="0"/>
        <v>5.0120000000000005</v>
      </c>
    </row>
    <row r="40" spans="1:6" x14ac:dyDescent="0.2">
      <c r="A40">
        <v>12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>
        <v>30.725000000000001</v>
      </c>
      <c r="F40">
        <f t="shared" si="0"/>
        <v>5.0180000000000007</v>
      </c>
    </row>
    <row r="41" spans="1:6" x14ac:dyDescent="0.2">
      <c r="A41">
        <v>29</v>
      </c>
      <c r="B41">
        <v>4</v>
      </c>
      <c r="C41" t="str">
        <f>VLOOKUP(B41,'Startnummern Regio'!A:C,2,0)</f>
        <v>Moritz Wiesler</v>
      </c>
      <c r="D41">
        <f>VLOOKUP(B41,'Startnummern Regio'!A:C,3,0)</f>
        <v>2006</v>
      </c>
      <c r="E41">
        <v>30.917000000000002</v>
      </c>
      <c r="F41">
        <f t="shared" si="0"/>
        <v>5.2100000000000009</v>
      </c>
    </row>
    <row r="42" spans="1:6" x14ac:dyDescent="0.2">
      <c r="A42">
        <v>42</v>
      </c>
      <c r="B42">
        <v>22</v>
      </c>
      <c r="C42" t="str">
        <f>VLOOKUP(B42,'Startnummern Regio'!A:C,2,0)</f>
        <v>Valentin Ruh</v>
      </c>
      <c r="D42">
        <f>VLOOKUP(B42,'Startnummern Regio'!A:C,3,0)</f>
        <v>2004</v>
      </c>
      <c r="E42">
        <v>31.01</v>
      </c>
      <c r="F42">
        <f t="shared" si="0"/>
        <v>5.3030000000000008</v>
      </c>
    </row>
    <row r="43" spans="1:6" x14ac:dyDescent="0.2">
      <c r="A43">
        <v>19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>
        <v>31.042999999999999</v>
      </c>
      <c r="F43">
        <f t="shared" si="0"/>
        <v>5.3359999999999985</v>
      </c>
    </row>
    <row r="44" spans="1:6" x14ac:dyDescent="0.2">
      <c r="A44">
        <v>16</v>
      </c>
      <c r="B44">
        <v>2</v>
      </c>
      <c r="C44" t="str">
        <f>VLOOKUP(B44,'Startnummern Regio'!A:C,2,0)</f>
        <v>Robin Holz</v>
      </c>
      <c r="D44">
        <f>VLOOKUP(B44,'Startnummern Regio'!A:C,3,0)</f>
        <v>2005</v>
      </c>
      <c r="E44">
        <v>31.116</v>
      </c>
      <c r="F44">
        <f t="shared" si="0"/>
        <v>5.4089999999999989</v>
      </c>
    </row>
    <row r="45" spans="1:6" x14ac:dyDescent="0.2">
      <c r="A45">
        <v>60</v>
      </c>
      <c r="B45">
        <v>14</v>
      </c>
      <c r="C45" t="str">
        <f>VLOOKUP(B45,'Startnummern Regio'!A:C,2,0)</f>
        <v>Patrick Bolle</v>
      </c>
      <c r="D45">
        <f>VLOOKUP(B45,'Startnummern Regio'!A:C,3,0)</f>
        <v>2005</v>
      </c>
      <c r="E45">
        <v>31.158999999999999</v>
      </c>
      <c r="F45">
        <f t="shared" si="0"/>
        <v>5.4519999999999982</v>
      </c>
    </row>
    <row r="46" spans="1:6" x14ac:dyDescent="0.2">
      <c r="A46">
        <v>20</v>
      </c>
      <c r="B46">
        <v>22</v>
      </c>
      <c r="C46" t="str">
        <f>VLOOKUP(B46,'Startnummern Regio'!A:C,2,0)</f>
        <v>Valentin Ruh</v>
      </c>
      <c r="D46">
        <f>VLOOKUP(B46,'Startnummern Regio'!A:C,3,0)</f>
        <v>2004</v>
      </c>
      <c r="E46">
        <v>31.181999999999999</v>
      </c>
      <c r="F46">
        <f t="shared" si="0"/>
        <v>5.4749999999999979</v>
      </c>
    </row>
    <row r="47" spans="1:6" x14ac:dyDescent="0.2">
      <c r="A47">
        <v>50</v>
      </c>
      <c r="B47">
        <v>4</v>
      </c>
      <c r="C47" t="str">
        <f>VLOOKUP(B47,'Startnummern Regio'!A:C,2,0)</f>
        <v>Moritz Wiesler</v>
      </c>
      <c r="D47">
        <f>VLOOKUP(B47,'Startnummern Regio'!A:C,3,0)</f>
        <v>2006</v>
      </c>
      <c r="E47">
        <v>31.265000000000001</v>
      </c>
      <c r="F47">
        <f t="shared" si="0"/>
        <v>5.5579999999999998</v>
      </c>
    </row>
    <row r="48" spans="1:6" x14ac:dyDescent="0.2">
      <c r="A48">
        <v>8</v>
      </c>
      <c r="B48">
        <v>4</v>
      </c>
      <c r="C48" t="str">
        <f>VLOOKUP(B48,'Startnummern Regio'!A:C,2,0)</f>
        <v>Moritz Wiesler</v>
      </c>
      <c r="D48">
        <f>VLOOKUP(B48,'Startnummern Regio'!A:C,3,0)</f>
        <v>2006</v>
      </c>
      <c r="E48">
        <v>31.321000000000002</v>
      </c>
      <c r="F48">
        <f t="shared" si="0"/>
        <v>5.6140000000000008</v>
      </c>
    </row>
    <row r="49" spans="1:6" x14ac:dyDescent="0.2">
      <c r="A49">
        <v>62</v>
      </c>
      <c r="B49">
        <v>19</v>
      </c>
      <c r="C49" t="str">
        <f>VLOOKUP(B49,'Startnummern Regio'!A:C,2,0)</f>
        <v>Ramon Franz</v>
      </c>
      <c r="D49">
        <f>VLOOKUP(B49,'Startnummern Regio'!A:C,3,0)</f>
        <v>2004</v>
      </c>
      <c r="E49">
        <v>31.431999999999999</v>
      </c>
      <c r="F49">
        <f t="shared" si="0"/>
        <v>5.7249999999999979</v>
      </c>
    </row>
    <row r="50" spans="1:6" x14ac:dyDescent="0.2">
      <c r="A50">
        <v>4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>
        <v>31.44</v>
      </c>
      <c r="F50">
        <f t="shared" si="0"/>
        <v>5.7330000000000005</v>
      </c>
    </row>
    <row r="51" spans="1:6" x14ac:dyDescent="0.2">
      <c r="A51">
        <v>43</v>
      </c>
      <c r="B51">
        <v>19</v>
      </c>
      <c r="C51" t="str">
        <f>VLOOKUP(B51,'Startnummern Regio'!A:C,2,0)</f>
        <v>Ramon Franz</v>
      </c>
      <c r="D51">
        <f>VLOOKUP(B51,'Startnummern Regio'!A:C,3,0)</f>
        <v>2004</v>
      </c>
      <c r="E51">
        <v>31.582000000000001</v>
      </c>
      <c r="F51">
        <f t="shared" si="0"/>
        <v>5.875</v>
      </c>
    </row>
    <row r="52" spans="1:6" x14ac:dyDescent="0.2">
      <c r="A52">
        <v>65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>
        <v>31.724</v>
      </c>
      <c r="F52">
        <f t="shared" si="0"/>
        <v>6.0169999999999995</v>
      </c>
    </row>
    <row r="53" spans="1:6" x14ac:dyDescent="0.2">
      <c r="A53">
        <v>46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>
        <v>31.863</v>
      </c>
      <c r="F53">
        <f t="shared" si="0"/>
        <v>6.1559999999999988</v>
      </c>
    </row>
    <row r="54" spans="1:6" x14ac:dyDescent="0.2">
      <c r="A54">
        <v>22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32.35</v>
      </c>
      <c r="F54">
        <f t="shared" si="0"/>
        <v>6.6430000000000007</v>
      </c>
    </row>
    <row r="55" spans="1:6" x14ac:dyDescent="0.2">
      <c r="A55">
        <v>21</v>
      </c>
      <c r="B55">
        <v>19</v>
      </c>
      <c r="C55" t="str">
        <f>VLOOKUP(B55,'Startnummern Regio'!A:C,2,0)</f>
        <v>Ramon Franz</v>
      </c>
      <c r="D55">
        <f>VLOOKUP(B55,'Startnummern Regio'!A:C,3,0)</f>
        <v>2004</v>
      </c>
      <c r="E55">
        <v>32.460999999999999</v>
      </c>
      <c r="F55">
        <f t="shared" si="0"/>
        <v>6.7539999999999978</v>
      </c>
    </row>
    <row r="56" spans="1:6" x14ac:dyDescent="0.2">
      <c r="A56">
        <v>13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>
        <v>32.81</v>
      </c>
      <c r="F56">
        <f t="shared" si="0"/>
        <v>7.1030000000000015</v>
      </c>
    </row>
    <row r="57" spans="1:6" x14ac:dyDescent="0.2">
      <c r="A57">
        <v>14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>
        <v>33.811999999999998</v>
      </c>
      <c r="F57">
        <f t="shared" si="0"/>
        <v>8.1049999999999969</v>
      </c>
    </row>
    <row r="58" spans="1:6" x14ac:dyDescent="0.2">
      <c r="A58">
        <v>64</v>
      </c>
      <c r="B58">
        <v>16</v>
      </c>
      <c r="C58" t="str">
        <f>VLOOKUP(B58,'Startnummern Regio'!A:C,2,0)</f>
        <v>Sophia Stahl</v>
      </c>
      <c r="D58">
        <f>VLOOKUP(B58,'Startnummern Regio'!A:C,3,0)</f>
        <v>2005</v>
      </c>
      <c r="E58">
        <v>34.719000000000001</v>
      </c>
      <c r="F58">
        <f t="shared" si="0"/>
        <v>9.0120000000000005</v>
      </c>
    </row>
    <row r="59" spans="1:6" x14ac:dyDescent="0.2">
      <c r="A59">
        <v>24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>
        <v>34.85</v>
      </c>
      <c r="F59">
        <f t="shared" si="0"/>
        <v>9.1430000000000007</v>
      </c>
    </row>
    <row r="60" spans="1:6" x14ac:dyDescent="0.2">
      <c r="A60">
        <v>34</v>
      </c>
      <c r="B60">
        <v>25</v>
      </c>
      <c r="C60" t="str">
        <f>VLOOKUP(B60,'Startnummern Regio'!A:C,2,0)</f>
        <v>Lina Herrmann</v>
      </c>
      <c r="D60">
        <f>VLOOKUP(B60,'Startnummern Regio'!A:C,3,0)</f>
        <v>2005</v>
      </c>
      <c r="E60">
        <v>34.884999999999998</v>
      </c>
      <c r="F60">
        <f t="shared" si="0"/>
        <v>9.1779999999999973</v>
      </c>
    </row>
    <row r="61" spans="1:6" x14ac:dyDescent="0.2">
      <c r="A61">
        <v>44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>
        <v>35.104999999999997</v>
      </c>
      <c r="F61">
        <f t="shared" si="0"/>
        <v>9.3979999999999961</v>
      </c>
    </row>
    <row r="62" spans="1:6" x14ac:dyDescent="0.2">
      <c r="A62">
        <v>3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>
        <v>35.237000000000002</v>
      </c>
      <c r="F62">
        <f t="shared" si="0"/>
        <v>9.5300000000000011</v>
      </c>
    </row>
    <row r="63" spans="1:6" x14ac:dyDescent="0.2">
      <c r="A63">
        <v>35</v>
      </c>
      <c r="B63">
        <v>26</v>
      </c>
      <c r="C63" t="str">
        <f>VLOOKUP(B63,'Startnummern Regio'!A:C,2,0)</f>
        <v>Romi Herrmann</v>
      </c>
      <c r="D63">
        <f>VLOOKUP(B63,'Startnummern Regio'!A:C,3,0)</f>
        <v>2006</v>
      </c>
      <c r="E63">
        <v>35.643000000000001</v>
      </c>
      <c r="F63">
        <f t="shared" si="0"/>
        <v>9.9359999999999999</v>
      </c>
    </row>
    <row r="64" spans="1:6" x14ac:dyDescent="0.2">
      <c r="A64">
        <v>63</v>
      </c>
      <c r="B64">
        <v>12</v>
      </c>
      <c r="C64" t="str">
        <f>VLOOKUP(B64,'Startnummern Regio'!A:C,2,0)</f>
        <v>Nele Büssing</v>
      </c>
      <c r="D64">
        <f>VLOOKUP(B64,'Startnummern Regio'!A:C,3,0)</f>
        <v>2006</v>
      </c>
      <c r="E64">
        <v>36.755000000000003</v>
      </c>
      <c r="F64">
        <f t="shared" si="0"/>
        <v>11.048000000000002</v>
      </c>
    </row>
    <row r="65" spans="1:6" x14ac:dyDescent="0.2">
      <c r="A65">
        <v>23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>
        <v>37.235999999999997</v>
      </c>
      <c r="F65">
        <f t="shared" si="0"/>
        <v>11.528999999999996</v>
      </c>
    </row>
    <row r="66" spans="1:6" x14ac:dyDescent="0.2">
      <c r="A66">
        <v>45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>
        <v>37.323</v>
      </c>
      <c r="F66">
        <f t="shared" ref="F66:F67" si="1">E66-$E$2</f>
        <v>11.616</v>
      </c>
    </row>
    <row r="67" spans="1:6" x14ac:dyDescent="0.2">
      <c r="A67">
        <v>2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>
        <v>38.031999999999996</v>
      </c>
      <c r="F67">
        <f t="shared" si="1"/>
        <v>12.324999999999996</v>
      </c>
    </row>
  </sheetData>
  <sortState ref="A2:E76">
    <sortCondition ref="E2:E76"/>
  </sortState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07"/>
  <sheetViews>
    <sheetView topLeftCell="B1" workbookViewId="0">
      <selection activeCell="G11" sqref="G11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84</v>
      </c>
    </row>
    <row r="2" spans="1:6" x14ac:dyDescent="0.2">
      <c r="A2">
        <v>65</v>
      </c>
      <c r="B2">
        <v>10</v>
      </c>
      <c r="C2" t="str">
        <f>VLOOKUP(B2,'Startnummern Regio'!A:B,2,0)</f>
        <v>Moritz Waibel</v>
      </c>
      <c r="D2">
        <f>VLOOKUP(B2,'Startnummern Regio'!A:C,3,0)</f>
        <v>2001</v>
      </c>
      <c r="E2">
        <v>4.0810000000000004</v>
      </c>
    </row>
    <row r="3" spans="1:6" x14ac:dyDescent="0.2">
      <c r="A3">
        <v>86</v>
      </c>
      <c r="B3">
        <v>10</v>
      </c>
      <c r="C3" t="str">
        <f>VLOOKUP(B3,'Startnummern Regio'!A:B,2,0)</f>
        <v>Moritz Waibel</v>
      </c>
      <c r="D3">
        <f>VLOOKUP(B3,'Startnummern Regio'!A:C,3,0)</f>
        <v>2001</v>
      </c>
      <c r="E3">
        <v>4.0869999999999997</v>
      </c>
      <c r="F3">
        <f>E3-$E$2</f>
        <v>5.9999999999993392E-3</v>
      </c>
    </row>
    <row r="4" spans="1:6" x14ac:dyDescent="0.2">
      <c r="A4">
        <v>123</v>
      </c>
      <c r="B4">
        <v>24</v>
      </c>
      <c r="C4" t="str">
        <f>VLOOKUP(B4,'Startnummern Regio'!A:B,2,0)</f>
        <v>Luca Hummel</v>
      </c>
      <c r="D4">
        <f>VLOOKUP(B4,'Startnummern Regio'!A:C,3,0)</f>
        <v>2001</v>
      </c>
      <c r="E4">
        <v>4.101</v>
      </c>
      <c r="F4">
        <f t="shared" ref="F4:F67" si="0">E4-$E$2</f>
        <v>1.9999999999999574E-2</v>
      </c>
    </row>
    <row r="5" spans="1:6" x14ac:dyDescent="0.2">
      <c r="A5">
        <v>60</v>
      </c>
      <c r="B5">
        <v>24</v>
      </c>
      <c r="C5" t="str">
        <f>VLOOKUP(B5,'Startnummern Regio'!A:B,2,0)</f>
        <v>Luca Hummel</v>
      </c>
      <c r="D5">
        <f>VLOOKUP(B5,'Startnummern Regio'!A:C,3,0)</f>
        <v>2001</v>
      </c>
      <c r="E5">
        <v>4.1070000000000002</v>
      </c>
      <c r="F5">
        <f t="shared" si="0"/>
        <v>2.5999999999999801E-2</v>
      </c>
    </row>
    <row r="6" spans="1:6" x14ac:dyDescent="0.2">
      <c r="A6">
        <v>118</v>
      </c>
      <c r="B6">
        <v>24</v>
      </c>
      <c r="C6" t="str">
        <f>VLOOKUP(B6,'Startnummern Regio'!A:B,2,0)</f>
        <v>Luca Hummel</v>
      </c>
      <c r="D6">
        <f>VLOOKUP(B6,'Startnummern Regio'!A:C,3,0)</f>
        <v>2001</v>
      </c>
      <c r="E6">
        <v>4.1130000000000004</v>
      </c>
      <c r="F6">
        <f t="shared" si="0"/>
        <v>3.2000000000000028E-2</v>
      </c>
    </row>
    <row r="7" spans="1:6" x14ac:dyDescent="0.2">
      <c r="A7">
        <v>120</v>
      </c>
      <c r="B7">
        <v>10</v>
      </c>
      <c r="C7" t="str">
        <f>VLOOKUP(B7,'Startnummern Regio'!A:B,2,0)</f>
        <v>Moritz Waibel</v>
      </c>
      <c r="D7">
        <f>VLOOKUP(B7,'Startnummern Regio'!A:C,3,0)</f>
        <v>2001</v>
      </c>
      <c r="E7">
        <v>4.1150000000000002</v>
      </c>
      <c r="F7">
        <f t="shared" si="0"/>
        <v>3.3999999999999808E-2</v>
      </c>
    </row>
    <row r="8" spans="1:6" x14ac:dyDescent="0.2">
      <c r="A8">
        <v>44</v>
      </c>
      <c r="B8">
        <v>10</v>
      </c>
      <c r="C8" t="str">
        <f>VLOOKUP(B8,'Startnummern Regio'!A:B,2,0)</f>
        <v>Moritz Waibel</v>
      </c>
      <c r="D8">
        <f>VLOOKUP(B8,'Startnummern Regio'!A:C,3,0)</f>
        <v>2001</v>
      </c>
      <c r="E8">
        <v>4.1340000000000003</v>
      </c>
      <c r="F8">
        <f t="shared" si="0"/>
        <v>5.2999999999999936E-2</v>
      </c>
    </row>
    <row r="9" spans="1:6" x14ac:dyDescent="0.2">
      <c r="A9">
        <v>81</v>
      </c>
      <c r="B9">
        <v>24</v>
      </c>
      <c r="C9" t="str">
        <f>VLOOKUP(B9,'Startnummern Regio'!A:B,2,0)</f>
        <v>Luca Hummel</v>
      </c>
      <c r="D9">
        <f>VLOOKUP(B9,'Startnummern Regio'!A:C,3,0)</f>
        <v>2001</v>
      </c>
      <c r="E9">
        <v>4.1550000000000002</v>
      </c>
      <c r="F9">
        <f t="shared" si="0"/>
        <v>7.3999999999999844E-2</v>
      </c>
    </row>
    <row r="10" spans="1:6" x14ac:dyDescent="0.2">
      <c r="A10">
        <v>56</v>
      </c>
      <c r="B10">
        <v>23</v>
      </c>
      <c r="C10" t="str">
        <f>VLOOKUP(B10,'Startnummern Regio'!A:B,2,0)</f>
        <v>Bela Walz</v>
      </c>
      <c r="D10">
        <f>VLOOKUP(B10,'Startnummern Regio'!A:C,3,0)</f>
        <v>2001</v>
      </c>
      <c r="E10">
        <v>4.1680000000000001</v>
      </c>
      <c r="F10">
        <f t="shared" si="0"/>
        <v>8.6999999999999744E-2</v>
      </c>
    </row>
    <row r="11" spans="1:6" x14ac:dyDescent="0.2">
      <c r="A11">
        <v>107</v>
      </c>
      <c r="B11">
        <v>23</v>
      </c>
      <c r="C11" t="str">
        <f>VLOOKUP(B11,'Startnummern Regio'!A:B,2,0)</f>
        <v>Bela Walz</v>
      </c>
      <c r="D11">
        <f>VLOOKUP(B11,'Startnummern Regio'!A:C,3,0)</f>
        <v>2001</v>
      </c>
      <c r="E11">
        <v>4.1779999999999999</v>
      </c>
      <c r="F11">
        <f t="shared" si="0"/>
        <v>9.6999999999999531E-2</v>
      </c>
    </row>
    <row r="12" spans="1:6" x14ac:dyDescent="0.2">
      <c r="A12">
        <v>101</v>
      </c>
      <c r="B12">
        <v>24</v>
      </c>
      <c r="C12" t="str">
        <f>VLOOKUP(B12,'Startnummern Regio'!A:B,2,0)</f>
        <v>Luca Hummel</v>
      </c>
      <c r="D12">
        <f>VLOOKUP(B12,'Startnummern Regio'!A:C,3,0)</f>
        <v>2001</v>
      </c>
      <c r="E12">
        <v>4.18</v>
      </c>
      <c r="F12">
        <f t="shared" si="0"/>
        <v>9.8999999999999311E-2</v>
      </c>
    </row>
    <row r="13" spans="1:6" x14ac:dyDescent="0.2">
      <c r="A13">
        <v>38</v>
      </c>
      <c r="B13">
        <v>24</v>
      </c>
      <c r="C13" t="str">
        <f>VLOOKUP(B13,'Startnummern Regio'!A:B,2,0)</f>
        <v>Luca Hummel</v>
      </c>
      <c r="D13">
        <f>VLOOKUP(B13,'Startnummern Regio'!A:C,3,0)</f>
        <v>2001</v>
      </c>
      <c r="E13">
        <v>4.1829999999999998</v>
      </c>
      <c r="F13">
        <f t="shared" si="0"/>
        <v>0.10199999999999942</v>
      </c>
    </row>
    <row r="14" spans="1:6" x14ac:dyDescent="0.2">
      <c r="A14">
        <v>47</v>
      </c>
      <c r="B14">
        <v>3</v>
      </c>
      <c r="C14" t="str">
        <f>VLOOKUP(B14,'Startnummern Regio'!A:B,2,0)</f>
        <v>Dennis Möllinger</v>
      </c>
      <c r="D14">
        <f>VLOOKUP(B14,'Startnummern Regio'!A:C,3,0)</f>
        <v>2003</v>
      </c>
      <c r="E14">
        <v>4.1849999999999996</v>
      </c>
      <c r="F14">
        <f t="shared" si="0"/>
        <v>0.1039999999999992</v>
      </c>
    </row>
    <row r="15" spans="1:6" x14ac:dyDescent="0.2">
      <c r="A15">
        <v>113</v>
      </c>
      <c r="B15">
        <v>20</v>
      </c>
      <c r="C15" t="str">
        <f>VLOOKUP(B15,'Startnummern Regio'!A:B,2,0)</f>
        <v>Vanessa Möllinger</v>
      </c>
      <c r="D15">
        <f>VLOOKUP(B15,'Startnummern Regio'!A:C,3,0)</f>
        <v>2001</v>
      </c>
      <c r="E15">
        <v>4.1959999999999997</v>
      </c>
      <c r="F15">
        <f t="shared" si="0"/>
        <v>0.11499999999999932</v>
      </c>
    </row>
    <row r="16" spans="1:6" x14ac:dyDescent="0.2">
      <c r="A16">
        <v>82</v>
      </c>
      <c r="B16">
        <v>7</v>
      </c>
      <c r="C16" t="str">
        <f>VLOOKUP(B16,'Startnummern Regio'!A:B,2,0)</f>
        <v>Luisa Seifritz</v>
      </c>
      <c r="D16">
        <f>VLOOKUP(B16,'Startnummern Regio'!A:C,3,0)</f>
        <v>2002</v>
      </c>
      <c r="E16">
        <v>4.2119999999999997</v>
      </c>
      <c r="F16">
        <f t="shared" si="0"/>
        <v>0.13099999999999934</v>
      </c>
    </row>
    <row r="17" spans="1:6" x14ac:dyDescent="0.2">
      <c r="A17">
        <v>36</v>
      </c>
      <c r="B17">
        <v>23</v>
      </c>
      <c r="C17" t="str">
        <f>VLOOKUP(B17,'Startnummern Regio'!A:B,2,0)</f>
        <v>Bela Walz</v>
      </c>
      <c r="D17">
        <f>VLOOKUP(B17,'Startnummern Regio'!A:C,3,0)</f>
        <v>2001</v>
      </c>
      <c r="E17">
        <v>4.2149999999999999</v>
      </c>
      <c r="F17">
        <f t="shared" si="0"/>
        <v>0.13399999999999945</v>
      </c>
    </row>
    <row r="18" spans="1:6" x14ac:dyDescent="0.2">
      <c r="A18">
        <v>61</v>
      </c>
      <c r="B18">
        <v>20</v>
      </c>
      <c r="C18" t="str">
        <f>VLOOKUP(B18,'Startnummern Regio'!A:B,2,0)</f>
        <v>Vanessa Möllinger</v>
      </c>
      <c r="D18">
        <f>VLOOKUP(B18,'Startnummern Regio'!A:C,3,0)</f>
        <v>2001</v>
      </c>
      <c r="E18">
        <v>4.2210000000000001</v>
      </c>
      <c r="F18">
        <f t="shared" si="0"/>
        <v>0.13999999999999968</v>
      </c>
    </row>
    <row r="19" spans="1:6" x14ac:dyDescent="0.2">
      <c r="A19">
        <v>21</v>
      </c>
      <c r="B19">
        <v>7</v>
      </c>
      <c r="C19" t="str">
        <f>VLOOKUP(B19,'Startnummern Regio'!A:B,2,0)</f>
        <v>Luisa Seifritz</v>
      </c>
      <c r="D19">
        <f>VLOOKUP(B19,'Startnummern Regio'!A:C,3,0)</f>
        <v>2002</v>
      </c>
      <c r="E19">
        <v>4.2229999999999999</v>
      </c>
      <c r="F19">
        <f t="shared" si="0"/>
        <v>0.14199999999999946</v>
      </c>
    </row>
    <row r="20" spans="1:6" x14ac:dyDescent="0.2">
      <c r="A20">
        <v>89</v>
      </c>
      <c r="B20">
        <v>9</v>
      </c>
      <c r="C20" t="str">
        <f>VLOOKUP(B20,'Startnummern Regio'!A:B,2,0)</f>
        <v>Thomas Isele</v>
      </c>
      <c r="D20">
        <f>VLOOKUP(B20,'Startnummern Regio'!A:C,3,0)</f>
        <v>2003</v>
      </c>
      <c r="E20">
        <v>4.2279999999999998</v>
      </c>
      <c r="F20">
        <f t="shared" si="0"/>
        <v>0.14699999999999935</v>
      </c>
    </row>
    <row r="21" spans="1:6" x14ac:dyDescent="0.2">
      <c r="A21">
        <v>119</v>
      </c>
      <c r="B21">
        <v>7</v>
      </c>
      <c r="C21" t="str">
        <f>VLOOKUP(B21,'Startnummern Regio'!A:B,2,0)</f>
        <v>Luisa Seifritz</v>
      </c>
      <c r="D21">
        <f>VLOOKUP(B21,'Startnummern Regio'!A:C,3,0)</f>
        <v>2002</v>
      </c>
      <c r="E21">
        <v>4.2370000000000001</v>
      </c>
      <c r="F21">
        <f t="shared" si="0"/>
        <v>0.15599999999999969</v>
      </c>
    </row>
    <row r="22" spans="1:6" x14ac:dyDescent="0.2">
      <c r="A22">
        <v>31</v>
      </c>
      <c r="B22">
        <v>5</v>
      </c>
      <c r="C22" t="str">
        <f>VLOOKUP(B22,'Startnummern Regio'!A:B,2,0)</f>
        <v>Hanna Höflinger</v>
      </c>
      <c r="D22">
        <f>VLOOKUP(B22,'Startnummern Regio'!A:C,3,0)</f>
        <v>2002</v>
      </c>
      <c r="E22">
        <v>4.2530000000000001</v>
      </c>
      <c r="F22">
        <f t="shared" si="0"/>
        <v>0.17199999999999971</v>
      </c>
    </row>
    <row r="23" spans="1:6" x14ac:dyDescent="0.2">
      <c r="A23">
        <v>79</v>
      </c>
      <c r="B23">
        <v>20</v>
      </c>
      <c r="C23" t="str">
        <f>VLOOKUP(B23,'Startnummern Regio'!A:B,2,0)</f>
        <v>Vanessa Möllinger</v>
      </c>
      <c r="D23">
        <f>VLOOKUP(B23,'Startnummern Regio'!A:C,3,0)</f>
        <v>2001</v>
      </c>
      <c r="E23">
        <v>4.2539999999999996</v>
      </c>
      <c r="F23">
        <f t="shared" si="0"/>
        <v>0.17299999999999915</v>
      </c>
    </row>
    <row r="24" spans="1:6" x14ac:dyDescent="0.2">
      <c r="A24">
        <v>102</v>
      </c>
      <c r="B24">
        <v>7</v>
      </c>
      <c r="C24" t="str">
        <f>VLOOKUP(B24,'Startnummern Regio'!A:B,2,0)</f>
        <v>Luisa Seifritz</v>
      </c>
      <c r="D24">
        <f>VLOOKUP(B24,'Startnummern Regio'!A:C,3,0)</f>
        <v>2002</v>
      </c>
      <c r="E24">
        <v>4.2560000000000002</v>
      </c>
      <c r="F24">
        <f t="shared" si="0"/>
        <v>0.17499999999999982</v>
      </c>
    </row>
    <row r="25" spans="1:6" x14ac:dyDescent="0.2">
      <c r="A25">
        <v>70</v>
      </c>
      <c r="B25">
        <v>3</v>
      </c>
      <c r="C25" t="str">
        <f>VLOOKUP(B25,'Startnummern Regio'!A:B,2,0)</f>
        <v>Dennis Möllinger</v>
      </c>
      <c r="D25">
        <f>VLOOKUP(B25,'Startnummern Regio'!A:C,3,0)</f>
        <v>2003</v>
      </c>
      <c r="E25">
        <v>4.2690000000000001</v>
      </c>
      <c r="F25">
        <f t="shared" si="0"/>
        <v>0.18799999999999972</v>
      </c>
    </row>
    <row r="26" spans="1:6" x14ac:dyDescent="0.2">
      <c r="A26">
        <v>75</v>
      </c>
      <c r="B26">
        <v>5</v>
      </c>
      <c r="C26" t="str">
        <f>VLOOKUP(B26,'Startnummern Regio'!A:B,2,0)</f>
        <v>Hanna Höflinger</v>
      </c>
      <c r="D26">
        <f>VLOOKUP(B26,'Startnummern Regio'!A:C,3,0)</f>
        <v>2002</v>
      </c>
      <c r="E26">
        <v>4.2699999999999996</v>
      </c>
      <c r="F26">
        <f t="shared" si="0"/>
        <v>0.18899999999999917</v>
      </c>
    </row>
    <row r="27" spans="1:6" x14ac:dyDescent="0.2">
      <c r="A27">
        <v>46</v>
      </c>
      <c r="B27">
        <v>9</v>
      </c>
      <c r="C27" t="str">
        <f>VLOOKUP(B27,'Startnummern Regio'!A:B,2,0)</f>
        <v>Thomas Isele</v>
      </c>
      <c r="D27">
        <f>VLOOKUP(B27,'Startnummern Regio'!A:C,3,0)</f>
        <v>2003</v>
      </c>
      <c r="E27">
        <v>4.2750000000000004</v>
      </c>
      <c r="F27">
        <f t="shared" si="0"/>
        <v>0.19399999999999995</v>
      </c>
    </row>
    <row r="28" spans="1:6" x14ac:dyDescent="0.2">
      <c r="A28">
        <v>24</v>
      </c>
      <c r="B28">
        <v>9</v>
      </c>
      <c r="C28" t="str">
        <f>VLOOKUP(B28,'Startnummern Regio'!A:B,2,0)</f>
        <v>Thomas Isele</v>
      </c>
      <c r="D28">
        <f>VLOOKUP(B28,'Startnummern Regio'!A:C,3,0)</f>
        <v>2003</v>
      </c>
      <c r="E28">
        <v>4.2809999999999997</v>
      </c>
      <c r="F28">
        <f t="shared" si="0"/>
        <v>0.19999999999999929</v>
      </c>
    </row>
    <row r="29" spans="1:6" x14ac:dyDescent="0.2">
      <c r="A29">
        <v>99</v>
      </c>
      <c r="B29">
        <v>20</v>
      </c>
      <c r="C29" t="str">
        <f>VLOOKUP(B29,'Startnummern Regio'!A:B,2,0)</f>
        <v>Vanessa Möllinger</v>
      </c>
      <c r="D29">
        <f>VLOOKUP(B29,'Startnummern Regio'!A:C,3,0)</f>
        <v>2001</v>
      </c>
      <c r="E29">
        <v>4.2850000000000001</v>
      </c>
      <c r="F29">
        <f t="shared" si="0"/>
        <v>0.20399999999999974</v>
      </c>
    </row>
    <row r="30" spans="1:6" x14ac:dyDescent="0.2">
      <c r="A30">
        <v>32</v>
      </c>
      <c r="B30">
        <v>18</v>
      </c>
      <c r="C30" t="str">
        <f>VLOOKUP(B30,'Startnummern Regio'!A:B,2,0)</f>
        <v>Janina Franz</v>
      </c>
      <c r="D30">
        <f>VLOOKUP(B30,'Startnummern Regio'!A:C,3,0)</f>
        <v>2001</v>
      </c>
      <c r="E30">
        <v>4.2880000000000003</v>
      </c>
      <c r="F30">
        <f t="shared" si="0"/>
        <v>0.20699999999999985</v>
      </c>
    </row>
    <row r="31" spans="1:6" x14ac:dyDescent="0.2">
      <c r="A31">
        <v>22</v>
      </c>
      <c r="B31">
        <v>10</v>
      </c>
      <c r="C31" t="str">
        <f>VLOOKUP(B31,'Startnummern Regio'!A:B,2,0)</f>
        <v>Moritz Waibel</v>
      </c>
      <c r="D31">
        <f>VLOOKUP(B31,'Startnummern Regio'!A:C,3,0)</f>
        <v>2001</v>
      </c>
      <c r="E31">
        <v>4.29</v>
      </c>
      <c r="F31">
        <f t="shared" si="0"/>
        <v>0.20899999999999963</v>
      </c>
    </row>
    <row r="32" spans="1:6" x14ac:dyDescent="0.2">
      <c r="A32">
        <v>20</v>
      </c>
      <c r="B32">
        <v>20</v>
      </c>
      <c r="C32" t="str">
        <f>VLOOKUP(B32,'Startnummern Regio'!A:B,2,0)</f>
        <v>Vanessa Möllinger</v>
      </c>
      <c r="D32">
        <f>VLOOKUP(B32,'Startnummern Regio'!A:C,3,0)</f>
        <v>2001</v>
      </c>
      <c r="E32">
        <v>4.2930000000000001</v>
      </c>
      <c r="F32">
        <f t="shared" si="0"/>
        <v>0.21199999999999974</v>
      </c>
    </row>
    <row r="33" spans="1:6" x14ac:dyDescent="0.2">
      <c r="A33">
        <v>69</v>
      </c>
      <c r="B33">
        <v>9</v>
      </c>
      <c r="C33" t="str">
        <f>VLOOKUP(B33,'Startnummern Regio'!A:B,2,0)</f>
        <v>Thomas Isele</v>
      </c>
      <c r="D33">
        <f>VLOOKUP(B33,'Startnummern Regio'!A:C,3,0)</f>
        <v>2003</v>
      </c>
      <c r="E33">
        <v>4.298</v>
      </c>
      <c r="F33">
        <f t="shared" si="0"/>
        <v>0.21699999999999964</v>
      </c>
    </row>
    <row r="34" spans="1:6" x14ac:dyDescent="0.2">
      <c r="A34">
        <v>105</v>
      </c>
      <c r="B34">
        <v>3</v>
      </c>
      <c r="C34" t="str">
        <f>VLOOKUP(B34,'Startnummern Regio'!A:B,2,0)</f>
        <v>Dennis Möllinger</v>
      </c>
      <c r="D34">
        <f>VLOOKUP(B34,'Startnummern Regio'!A:C,3,0)</f>
        <v>2003</v>
      </c>
      <c r="E34">
        <v>4.3040000000000003</v>
      </c>
      <c r="F34">
        <f t="shared" si="0"/>
        <v>0.22299999999999986</v>
      </c>
    </row>
    <row r="35" spans="1:6" x14ac:dyDescent="0.2">
      <c r="A35">
        <v>45</v>
      </c>
      <c r="B35">
        <v>22</v>
      </c>
      <c r="C35" t="str">
        <f>VLOOKUP(B35,'Startnummern Regio'!A:B,2,0)</f>
        <v>Valentin Ruh</v>
      </c>
      <c r="D35">
        <f>VLOOKUP(B35,'Startnummern Regio'!A:C,3,0)</f>
        <v>2004</v>
      </c>
      <c r="E35">
        <v>4.3049999999999997</v>
      </c>
      <c r="F35">
        <f t="shared" si="0"/>
        <v>0.22399999999999931</v>
      </c>
    </row>
    <row r="36" spans="1:6" x14ac:dyDescent="0.2">
      <c r="A36">
        <v>88</v>
      </c>
      <c r="B36">
        <v>3</v>
      </c>
      <c r="C36" t="str">
        <f>VLOOKUP(B36,'Startnummern Regio'!A:B,2,0)</f>
        <v>Dennis Möllinger</v>
      </c>
      <c r="D36">
        <f>VLOOKUP(B36,'Startnummern Regio'!A:C,3,0)</f>
        <v>2003</v>
      </c>
      <c r="E36">
        <v>4.3049999999999997</v>
      </c>
      <c r="F36">
        <f t="shared" si="0"/>
        <v>0.22399999999999931</v>
      </c>
    </row>
    <row r="37" spans="1:6" x14ac:dyDescent="0.2">
      <c r="A37">
        <v>94</v>
      </c>
      <c r="B37">
        <v>18</v>
      </c>
      <c r="C37" t="str">
        <f>VLOOKUP(B37,'Startnummern Regio'!A:B,2,0)</f>
        <v>Janina Franz</v>
      </c>
      <c r="D37">
        <f>VLOOKUP(B37,'Startnummern Regio'!A:C,3,0)</f>
        <v>2001</v>
      </c>
      <c r="E37">
        <v>4.3090000000000002</v>
      </c>
      <c r="F37">
        <f t="shared" si="0"/>
        <v>0.22799999999999976</v>
      </c>
    </row>
    <row r="38" spans="1:6" x14ac:dyDescent="0.2">
      <c r="A38">
        <v>57</v>
      </c>
      <c r="B38">
        <v>1</v>
      </c>
      <c r="C38" t="str">
        <f>VLOOKUP(B38,'Startnummern Regio'!A:B,2,0)</f>
        <v>Mika Knöll</v>
      </c>
      <c r="D38">
        <f>VLOOKUP(B38,'Startnummern Regio'!A:C,3,0)</f>
        <v>2005</v>
      </c>
      <c r="E38">
        <v>4.3230000000000004</v>
      </c>
      <c r="F38">
        <f t="shared" si="0"/>
        <v>0.24199999999999999</v>
      </c>
    </row>
    <row r="39" spans="1:6" x14ac:dyDescent="0.2">
      <c r="A39">
        <v>62</v>
      </c>
      <c r="B39">
        <v>7</v>
      </c>
      <c r="C39" t="str">
        <f>VLOOKUP(B39,'Startnummern Regio'!A:B,2,0)</f>
        <v>Luisa Seifritz</v>
      </c>
      <c r="D39">
        <f>VLOOKUP(B39,'Startnummern Regio'!A:C,3,0)</f>
        <v>2002</v>
      </c>
      <c r="E39">
        <v>4.327</v>
      </c>
      <c r="F39">
        <f t="shared" si="0"/>
        <v>0.24599999999999955</v>
      </c>
    </row>
    <row r="40" spans="1:6" x14ac:dyDescent="0.2">
      <c r="A40">
        <v>52</v>
      </c>
      <c r="B40">
        <v>18</v>
      </c>
      <c r="C40" t="str">
        <f>VLOOKUP(B40,'Startnummern Regio'!A:B,2,0)</f>
        <v>Janina Franz</v>
      </c>
      <c r="D40">
        <f>VLOOKUP(B40,'Startnummern Regio'!A:C,3,0)</f>
        <v>2001</v>
      </c>
      <c r="E40">
        <v>4.3339999999999996</v>
      </c>
      <c r="F40">
        <f t="shared" si="0"/>
        <v>0.25299999999999923</v>
      </c>
    </row>
    <row r="41" spans="1:6" x14ac:dyDescent="0.2">
      <c r="A41">
        <v>48</v>
      </c>
      <c r="B41">
        <v>2</v>
      </c>
      <c r="C41" t="str">
        <f>VLOOKUP(B41,'Startnummern Regio'!A:B,2,0)</f>
        <v>Robin Holz</v>
      </c>
      <c r="D41">
        <f>VLOOKUP(B41,'Startnummern Regio'!A:C,3,0)</f>
        <v>2005</v>
      </c>
      <c r="E41">
        <v>4.3390000000000004</v>
      </c>
      <c r="F41">
        <f t="shared" si="0"/>
        <v>0.25800000000000001</v>
      </c>
    </row>
    <row r="42" spans="1:6" x14ac:dyDescent="0.2">
      <c r="A42">
        <v>83</v>
      </c>
      <c r="B42">
        <v>22</v>
      </c>
      <c r="C42" t="str">
        <f>VLOOKUP(B42,'Startnummern Regio'!A:B,2,0)</f>
        <v>Valentin Ruh</v>
      </c>
      <c r="D42">
        <f>VLOOKUP(B42,'Startnummern Regio'!A:C,3,0)</f>
        <v>2004</v>
      </c>
      <c r="E42">
        <v>4.343</v>
      </c>
      <c r="F42">
        <f t="shared" si="0"/>
        <v>0.26199999999999957</v>
      </c>
    </row>
    <row r="43" spans="1:6" x14ac:dyDescent="0.2">
      <c r="A43">
        <v>66</v>
      </c>
      <c r="B43">
        <v>22</v>
      </c>
      <c r="C43" t="str">
        <f>VLOOKUP(B43,'Startnummern Regio'!A:B,2,0)</f>
        <v>Valentin Ruh</v>
      </c>
      <c r="D43">
        <f>VLOOKUP(B43,'Startnummern Regio'!A:C,3,0)</f>
        <v>2004</v>
      </c>
      <c r="E43">
        <v>4.3499999999999996</v>
      </c>
      <c r="F43">
        <f t="shared" si="0"/>
        <v>0.26899999999999924</v>
      </c>
    </row>
    <row r="44" spans="1:6" x14ac:dyDescent="0.2">
      <c r="A44">
        <v>72</v>
      </c>
      <c r="B44">
        <v>16</v>
      </c>
      <c r="C44" t="str">
        <f>VLOOKUP(B44,'Startnummern Regio'!A:B,2,0)</f>
        <v>Sophia Stahl</v>
      </c>
      <c r="D44">
        <f>VLOOKUP(B44,'Startnummern Regio'!A:C,3,0)</f>
        <v>2005</v>
      </c>
      <c r="E44">
        <v>4.3529999999999998</v>
      </c>
      <c r="F44">
        <f t="shared" si="0"/>
        <v>0.27199999999999935</v>
      </c>
    </row>
    <row r="45" spans="1:6" x14ac:dyDescent="0.2">
      <c r="A45">
        <v>93</v>
      </c>
      <c r="B45">
        <v>5</v>
      </c>
      <c r="C45" t="str">
        <f>VLOOKUP(B45,'Startnummern Regio'!A:B,2,0)</f>
        <v>Hanna Höflinger</v>
      </c>
      <c r="D45">
        <f>VLOOKUP(B45,'Startnummern Regio'!A:C,3,0)</f>
        <v>2002</v>
      </c>
      <c r="E45">
        <v>4.3550000000000004</v>
      </c>
      <c r="F45">
        <f t="shared" si="0"/>
        <v>0.27400000000000002</v>
      </c>
    </row>
    <row r="46" spans="1:6" x14ac:dyDescent="0.2">
      <c r="A46">
        <v>103</v>
      </c>
      <c r="B46">
        <v>14</v>
      </c>
      <c r="C46" t="str">
        <f>VLOOKUP(B46,'Startnummern Regio'!A:B,2,0)</f>
        <v>Patrick Bolle</v>
      </c>
      <c r="D46">
        <f>VLOOKUP(B46,'Startnummern Regio'!A:C,3,0)</f>
        <v>2005</v>
      </c>
      <c r="E46">
        <v>4.3550000000000004</v>
      </c>
      <c r="F46">
        <f t="shared" si="0"/>
        <v>0.27400000000000002</v>
      </c>
    </row>
    <row r="47" spans="1:6" x14ac:dyDescent="0.2">
      <c r="A47">
        <v>13</v>
      </c>
      <c r="B47">
        <v>14</v>
      </c>
      <c r="C47" t="str">
        <f>VLOOKUP(B47,'Startnummern Regio'!A:B,2,0)</f>
        <v>Patrick Bolle</v>
      </c>
      <c r="D47">
        <f>VLOOKUP(B47,'Startnummern Regio'!A:C,3,0)</f>
        <v>2005</v>
      </c>
      <c r="E47">
        <v>4.3600000000000003</v>
      </c>
      <c r="F47">
        <f t="shared" si="0"/>
        <v>0.27899999999999991</v>
      </c>
    </row>
    <row r="48" spans="1:6" x14ac:dyDescent="0.2">
      <c r="A48">
        <v>27</v>
      </c>
      <c r="B48">
        <v>2</v>
      </c>
      <c r="C48" t="str">
        <f>VLOOKUP(B48,'Startnummern Regio'!A:B,2,0)</f>
        <v>Robin Holz</v>
      </c>
      <c r="D48">
        <f>VLOOKUP(B48,'Startnummern Regio'!A:C,3,0)</f>
        <v>2005</v>
      </c>
      <c r="E48">
        <v>4.3650000000000002</v>
      </c>
      <c r="F48">
        <f t="shared" si="0"/>
        <v>0.28399999999999981</v>
      </c>
    </row>
    <row r="49" spans="1:6" x14ac:dyDescent="0.2">
      <c r="A49">
        <v>124</v>
      </c>
      <c r="B49">
        <v>23</v>
      </c>
      <c r="C49" t="str">
        <f>VLOOKUP(B49,'Startnummern Regio'!A:B,2,0)</f>
        <v>Bela Walz</v>
      </c>
      <c r="D49">
        <f>VLOOKUP(B49,'Startnummern Regio'!A:C,3,0)</f>
        <v>2001</v>
      </c>
      <c r="E49">
        <v>4.3710000000000004</v>
      </c>
      <c r="F49">
        <f t="shared" si="0"/>
        <v>0.29000000000000004</v>
      </c>
    </row>
    <row r="50" spans="1:6" x14ac:dyDescent="0.2">
      <c r="A50">
        <v>74</v>
      </c>
      <c r="B50">
        <v>18</v>
      </c>
      <c r="C50" t="str">
        <f>VLOOKUP(B50,'Startnummern Regio'!A:B,2,0)</f>
        <v>Janina Franz</v>
      </c>
      <c r="D50">
        <f>VLOOKUP(B50,'Startnummern Regio'!A:C,3,0)</f>
        <v>2001</v>
      </c>
      <c r="E50">
        <v>4.375</v>
      </c>
      <c r="F50">
        <f t="shared" si="0"/>
        <v>0.29399999999999959</v>
      </c>
    </row>
    <row r="51" spans="1:6" x14ac:dyDescent="0.2">
      <c r="A51">
        <v>19</v>
      </c>
      <c r="B51">
        <v>24</v>
      </c>
      <c r="C51" t="str">
        <f>VLOOKUP(B51,'Startnummern Regio'!A:B,2,0)</f>
        <v>Luca Hummel</v>
      </c>
      <c r="D51">
        <f>VLOOKUP(B51,'Startnummern Regio'!A:C,3,0)</f>
        <v>2001</v>
      </c>
      <c r="E51">
        <v>4.3769999999999998</v>
      </c>
      <c r="F51">
        <f t="shared" si="0"/>
        <v>0.29599999999999937</v>
      </c>
    </row>
    <row r="52" spans="1:6" x14ac:dyDescent="0.2">
      <c r="A52">
        <v>25</v>
      </c>
      <c r="B52">
        <v>22</v>
      </c>
      <c r="C52" t="str">
        <f>VLOOKUP(B52,'Startnummern Regio'!A:B,2,0)</f>
        <v>Valentin Ruh</v>
      </c>
      <c r="D52">
        <f>VLOOKUP(B52,'Startnummern Regio'!A:C,3,0)</f>
        <v>2004</v>
      </c>
      <c r="E52">
        <v>4.3769999999999998</v>
      </c>
      <c r="F52">
        <f t="shared" si="0"/>
        <v>0.29599999999999937</v>
      </c>
    </row>
    <row r="53" spans="1:6" x14ac:dyDescent="0.2">
      <c r="A53">
        <v>116</v>
      </c>
      <c r="B53">
        <v>15</v>
      </c>
      <c r="C53" t="str">
        <f>VLOOKUP(B53,'Startnummern Regio'!A:B,2,0)</f>
        <v>Leon Thoma</v>
      </c>
      <c r="D53">
        <f>VLOOKUP(B53,'Startnummern Regio'!A:C,3,0)</f>
        <v>2004</v>
      </c>
      <c r="E53">
        <v>4.3769999999999998</v>
      </c>
      <c r="F53">
        <f t="shared" si="0"/>
        <v>0.29599999999999937</v>
      </c>
    </row>
    <row r="54" spans="1:6" x14ac:dyDescent="0.2">
      <c r="A54">
        <v>109</v>
      </c>
      <c r="B54">
        <v>18</v>
      </c>
      <c r="C54" t="str">
        <f>VLOOKUP(B54,'Startnummern Regio'!A:B,2,0)</f>
        <v>Janina Franz</v>
      </c>
      <c r="D54">
        <f>VLOOKUP(B54,'Startnummern Regio'!A:C,3,0)</f>
        <v>2001</v>
      </c>
      <c r="E54">
        <v>4.3810000000000002</v>
      </c>
      <c r="F54">
        <f t="shared" si="0"/>
        <v>0.29999999999999982</v>
      </c>
    </row>
    <row r="55" spans="1:6" x14ac:dyDescent="0.2">
      <c r="A55">
        <v>26</v>
      </c>
      <c r="B55">
        <v>3</v>
      </c>
      <c r="C55" t="str">
        <f>VLOOKUP(B55,'Startnummern Regio'!A:B,2,0)</f>
        <v>Dennis Möllinger</v>
      </c>
      <c r="D55">
        <f>VLOOKUP(B55,'Startnummern Regio'!A:C,3,0)</f>
        <v>2003</v>
      </c>
      <c r="E55">
        <v>4.3849999999999998</v>
      </c>
      <c r="F55">
        <f t="shared" si="0"/>
        <v>0.30399999999999938</v>
      </c>
    </row>
    <row r="56" spans="1:6" x14ac:dyDescent="0.2">
      <c r="A56">
        <v>78</v>
      </c>
      <c r="B56">
        <v>1</v>
      </c>
      <c r="C56" t="str">
        <f>VLOOKUP(B56,'Startnummern Regio'!A:B,2,0)</f>
        <v>Mika Knöll</v>
      </c>
      <c r="D56">
        <f>VLOOKUP(B56,'Startnummern Regio'!A:C,3,0)</f>
        <v>2005</v>
      </c>
      <c r="E56">
        <v>4.3899999999999997</v>
      </c>
      <c r="F56">
        <f t="shared" si="0"/>
        <v>0.30899999999999928</v>
      </c>
    </row>
    <row r="57" spans="1:6" x14ac:dyDescent="0.2">
      <c r="A57">
        <v>14</v>
      </c>
      <c r="B57">
        <v>1</v>
      </c>
      <c r="C57" t="str">
        <f>VLOOKUP(B57,'Startnummern Regio'!A:B,2,0)</f>
        <v>Mika Knöll</v>
      </c>
      <c r="D57">
        <f>VLOOKUP(B57,'Startnummern Regio'!A:C,3,0)</f>
        <v>2005</v>
      </c>
      <c r="E57">
        <v>4.3920000000000003</v>
      </c>
      <c r="F57">
        <f t="shared" si="0"/>
        <v>0.31099999999999994</v>
      </c>
    </row>
    <row r="58" spans="1:6" x14ac:dyDescent="0.2">
      <c r="A58">
        <v>87</v>
      </c>
      <c r="B58">
        <v>14</v>
      </c>
      <c r="C58" t="str">
        <f>VLOOKUP(B58,'Startnummern Regio'!A:B,2,0)</f>
        <v>Patrick Bolle</v>
      </c>
      <c r="D58">
        <f>VLOOKUP(B58,'Startnummern Regio'!A:C,3,0)</f>
        <v>2005</v>
      </c>
      <c r="E58">
        <v>4.3949999999999996</v>
      </c>
      <c r="F58">
        <f t="shared" si="0"/>
        <v>0.31399999999999917</v>
      </c>
    </row>
    <row r="59" spans="1:6" x14ac:dyDescent="0.2">
      <c r="A59">
        <v>40</v>
      </c>
      <c r="B59">
        <v>14</v>
      </c>
      <c r="C59" t="str">
        <f>VLOOKUP(B59,'Startnummern Regio'!A:B,2,0)</f>
        <v>Patrick Bolle</v>
      </c>
      <c r="D59">
        <f>VLOOKUP(B59,'Startnummern Regio'!A:C,3,0)</f>
        <v>2005</v>
      </c>
      <c r="E59">
        <v>4.3970000000000002</v>
      </c>
      <c r="F59">
        <f t="shared" si="0"/>
        <v>0.31599999999999984</v>
      </c>
    </row>
    <row r="60" spans="1:6" x14ac:dyDescent="0.2">
      <c r="A60">
        <v>68</v>
      </c>
      <c r="B60">
        <v>2</v>
      </c>
      <c r="C60" t="str">
        <f>VLOOKUP(B60,'Startnummern Regio'!A:B,2,0)</f>
        <v>Robin Holz</v>
      </c>
      <c r="D60">
        <f>VLOOKUP(B60,'Startnummern Regio'!A:C,3,0)</f>
        <v>2005</v>
      </c>
      <c r="E60">
        <v>4.3970000000000002</v>
      </c>
      <c r="F60">
        <f t="shared" si="0"/>
        <v>0.31599999999999984</v>
      </c>
    </row>
    <row r="61" spans="1:6" x14ac:dyDescent="0.2">
      <c r="A61">
        <v>67</v>
      </c>
      <c r="B61">
        <v>14</v>
      </c>
      <c r="C61" t="str">
        <f>VLOOKUP(B61,'Startnummern Regio'!A:B,2,0)</f>
        <v>Patrick Bolle</v>
      </c>
      <c r="D61">
        <f>VLOOKUP(B61,'Startnummern Regio'!A:C,3,0)</f>
        <v>2005</v>
      </c>
      <c r="E61">
        <v>4.4059999999999997</v>
      </c>
      <c r="F61">
        <f t="shared" si="0"/>
        <v>0.32499999999999929</v>
      </c>
    </row>
    <row r="62" spans="1:6" x14ac:dyDescent="0.2">
      <c r="A62">
        <v>112</v>
      </c>
      <c r="B62">
        <v>16</v>
      </c>
      <c r="C62" t="str">
        <f>VLOOKUP(B62,'Startnummern Regio'!A:B,2,0)</f>
        <v>Sophia Stahl</v>
      </c>
      <c r="D62">
        <f>VLOOKUP(B62,'Startnummern Regio'!A:C,3,0)</f>
        <v>2005</v>
      </c>
      <c r="E62">
        <v>4.4089999999999998</v>
      </c>
      <c r="F62">
        <f t="shared" si="0"/>
        <v>0.3279999999999994</v>
      </c>
    </row>
    <row r="63" spans="1:6" x14ac:dyDescent="0.2">
      <c r="A63">
        <v>98</v>
      </c>
      <c r="B63">
        <v>16</v>
      </c>
      <c r="C63" t="str">
        <f>VLOOKUP(B63,'Startnummern Regio'!A:B,2,0)</f>
        <v>Sophia Stahl</v>
      </c>
      <c r="D63">
        <f>VLOOKUP(B63,'Startnummern Regio'!A:C,3,0)</f>
        <v>2005</v>
      </c>
      <c r="E63">
        <v>4.41</v>
      </c>
      <c r="F63">
        <f t="shared" si="0"/>
        <v>0.32899999999999974</v>
      </c>
    </row>
    <row r="64" spans="1:6" x14ac:dyDescent="0.2">
      <c r="A64">
        <v>33</v>
      </c>
      <c r="B64">
        <v>1</v>
      </c>
      <c r="C64" t="str">
        <f>VLOOKUP(B64,'Startnummern Regio'!A:B,2,0)</f>
        <v>Mika Knöll</v>
      </c>
      <c r="D64">
        <f>VLOOKUP(B64,'Startnummern Regio'!A:C,3,0)</f>
        <v>2005</v>
      </c>
      <c r="E64">
        <v>4.4109999999999996</v>
      </c>
      <c r="F64">
        <f t="shared" si="0"/>
        <v>0.32999999999999918</v>
      </c>
    </row>
    <row r="65" spans="1:6" x14ac:dyDescent="0.2">
      <c r="A65">
        <v>92</v>
      </c>
      <c r="B65">
        <v>15</v>
      </c>
      <c r="C65" t="str">
        <f>VLOOKUP(B65,'Startnummern Regio'!A:B,2,0)</f>
        <v>Leon Thoma</v>
      </c>
      <c r="D65">
        <f>VLOOKUP(B65,'Startnummern Regio'!A:C,3,0)</f>
        <v>2004</v>
      </c>
      <c r="E65">
        <v>4.415</v>
      </c>
      <c r="F65">
        <f t="shared" si="0"/>
        <v>0.33399999999999963</v>
      </c>
    </row>
    <row r="66" spans="1:6" x14ac:dyDescent="0.2">
      <c r="A66">
        <v>17</v>
      </c>
      <c r="B66">
        <v>4</v>
      </c>
      <c r="C66" t="str">
        <f>VLOOKUP(B66,'Startnummern Regio'!A:B,2,0)</f>
        <v>Moritz Wiesler</v>
      </c>
      <c r="D66">
        <f>VLOOKUP(B66,'Startnummern Regio'!A:C,3,0)</f>
        <v>2006</v>
      </c>
      <c r="E66">
        <v>4.4160000000000004</v>
      </c>
      <c r="F66">
        <f t="shared" si="0"/>
        <v>0.33499999999999996</v>
      </c>
    </row>
    <row r="67" spans="1:6" x14ac:dyDescent="0.2">
      <c r="A67">
        <v>117</v>
      </c>
      <c r="B67">
        <v>4</v>
      </c>
      <c r="C67" t="str">
        <f>VLOOKUP(B67,'Startnummern Regio'!A:B,2,0)</f>
        <v>Moritz Wiesler</v>
      </c>
      <c r="D67">
        <f>VLOOKUP(B67,'Startnummern Regio'!A:C,3,0)</f>
        <v>2006</v>
      </c>
      <c r="E67">
        <v>4.4160000000000004</v>
      </c>
      <c r="F67">
        <f t="shared" si="0"/>
        <v>0.33499999999999996</v>
      </c>
    </row>
    <row r="68" spans="1:6" x14ac:dyDescent="0.2">
      <c r="A68">
        <v>106</v>
      </c>
      <c r="B68">
        <v>2</v>
      </c>
      <c r="C68" t="str">
        <f>VLOOKUP(B68,'Startnummern Regio'!A:B,2,0)</f>
        <v>Robin Holz</v>
      </c>
      <c r="D68">
        <f>VLOOKUP(B68,'Startnummern Regio'!A:C,3,0)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2">
      <c r="A69">
        <v>29</v>
      </c>
      <c r="B69">
        <v>16</v>
      </c>
      <c r="C69" t="str">
        <f>VLOOKUP(B69,'Startnummern Regio'!A:B,2,0)</f>
        <v>Sophia Stahl</v>
      </c>
      <c r="D69">
        <f>VLOOKUP(B69,'Startnummern Regio'!A:C,3,0)</f>
        <v>2005</v>
      </c>
      <c r="E69">
        <v>4.4349999999999996</v>
      </c>
      <c r="F69">
        <f t="shared" si="1"/>
        <v>0.3539999999999992</v>
      </c>
    </row>
    <row r="70" spans="1:6" x14ac:dyDescent="0.2">
      <c r="A70">
        <v>34</v>
      </c>
      <c r="B70">
        <v>4</v>
      </c>
      <c r="C70" t="str">
        <f>VLOOKUP(B70,'Startnummern Regio'!A:B,2,0)</f>
        <v>Moritz Wiesler</v>
      </c>
      <c r="D70">
        <f>VLOOKUP(B70,'Startnummern Regio'!A:C,3,0)</f>
        <v>2006</v>
      </c>
      <c r="E70">
        <v>4.4379999999999997</v>
      </c>
      <c r="F70">
        <f t="shared" si="1"/>
        <v>0.35699999999999932</v>
      </c>
    </row>
    <row r="71" spans="1:6" x14ac:dyDescent="0.2">
      <c r="A71">
        <v>76</v>
      </c>
      <c r="B71">
        <v>4</v>
      </c>
      <c r="C71" t="str">
        <f>VLOOKUP(B71,'Startnummern Regio'!A:B,2,0)</f>
        <v>Moritz Wiesler</v>
      </c>
      <c r="D71">
        <f>VLOOKUP(B71,'Startnummern Regio'!A:C,3,0)</f>
        <v>2006</v>
      </c>
      <c r="E71">
        <v>4.4450000000000003</v>
      </c>
      <c r="F71">
        <f t="shared" si="1"/>
        <v>0.36399999999999988</v>
      </c>
    </row>
    <row r="72" spans="1:6" x14ac:dyDescent="0.2">
      <c r="A72">
        <v>23</v>
      </c>
      <c r="B72">
        <v>19</v>
      </c>
      <c r="C72" t="str">
        <f>VLOOKUP(B72,'Startnummern Regio'!A:B,2,0)</f>
        <v>Ramon Franz</v>
      </c>
      <c r="D72">
        <f>VLOOKUP(B72,'Startnummern Regio'!A:C,3,0)</f>
        <v>2004</v>
      </c>
      <c r="E72">
        <v>4.4470000000000001</v>
      </c>
      <c r="F72">
        <f t="shared" si="1"/>
        <v>0.36599999999999966</v>
      </c>
    </row>
    <row r="73" spans="1:6" x14ac:dyDescent="0.2">
      <c r="A73">
        <v>28</v>
      </c>
      <c r="B73">
        <v>15</v>
      </c>
      <c r="C73" t="str">
        <f>VLOOKUP(B73,'Startnummern Regio'!A:B,2,0)</f>
        <v>Leon Thoma</v>
      </c>
      <c r="D73">
        <f>VLOOKUP(B73,'Startnummern Regio'!A:C,3,0)</f>
        <v>2004</v>
      </c>
      <c r="E73">
        <v>4.4530000000000003</v>
      </c>
      <c r="F73">
        <f t="shared" si="1"/>
        <v>0.37199999999999989</v>
      </c>
    </row>
    <row r="74" spans="1:6" x14ac:dyDescent="0.2">
      <c r="A74">
        <v>49</v>
      </c>
      <c r="B74">
        <v>16</v>
      </c>
      <c r="C74" t="str">
        <f>VLOOKUP(B74,'Startnummern Regio'!A:B,2,0)</f>
        <v>Sophia Stahl</v>
      </c>
      <c r="D74">
        <f>VLOOKUP(B74,'Startnummern Regio'!A:C,3,0)</f>
        <v>2005</v>
      </c>
      <c r="E74">
        <v>4.4539999999999997</v>
      </c>
      <c r="F74">
        <f t="shared" si="1"/>
        <v>0.37299999999999933</v>
      </c>
    </row>
    <row r="75" spans="1:6" x14ac:dyDescent="0.2">
      <c r="A75">
        <v>122</v>
      </c>
      <c r="B75">
        <v>1</v>
      </c>
      <c r="C75" t="str">
        <f>VLOOKUP(B75,'Startnummern Regio'!A:B,2,0)</f>
        <v>Mika Knöll</v>
      </c>
      <c r="D75">
        <f>VLOOKUP(B75,'Startnummern Regio'!A:C,3,0)</f>
        <v>2005</v>
      </c>
      <c r="E75">
        <v>4.4660000000000002</v>
      </c>
      <c r="F75">
        <f t="shared" si="1"/>
        <v>0.38499999999999979</v>
      </c>
    </row>
    <row r="76" spans="1:6" x14ac:dyDescent="0.2">
      <c r="A76">
        <v>54</v>
      </c>
      <c r="B76">
        <v>4</v>
      </c>
      <c r="C76" t="str">
        <f>VLOOKUP(B76,'Startnummern Regio'!A:B,2,0)</f>
        <v>Moritz Wiesler</v>
      </c>
      <c r="D76">
        <f>VLOOKUP(B76,'Startnummern Regio'!A:C,3,0)</f>
        <v>2006</v>
      </c>
      <c r="E76">
        <v>4.468</v>
      </c>
      <c r="F76">
        <f t="shared" si="1"/>
        <v>0.38699999999999957</v>
      </c>
    </row>
    <row r="77" spans="1:6" x14ac:dyDescent="0.2">
      <c r="A77">
        <v>63</v>
      </c>
      <c r="B77">
        <v>13</v>
      </c>
      <c r="C77" t="str">
        <f>VLOOKUP(B77,'Startnummern Regio'!A:B,2,0)</f>
        <v>Ann-Katrin Schwietale</v>
      </c>
      <c r="D77">
        <f>VLOOKUP(B77,'Startnummern Regio'!A:C,3,0)</f>
        <v>2003</v>
      </c>
      <c r="E77">
        <v>4.47</v>
      </c>
      <c r="F77">
        <f t="shared" si="1"/>
        <v>0.38899999999999935</v>
      </c>
    </row>
    <row r="78" spans="1:6" x14ac:dyDescent="0.2">
      <c r="A78">
        <v>71</v>
      </c>
      <c r="B78">
        <v>15</v>
      </c>
      <c r="C78" t="str">
        <f>VLOOKUP(B78,'Startnummern Regio'!A:B,2,0)</f>
        <v>Leon Thoma</v>
      </c>
      <c r="D78">
        <f>VLOOKUP(B78,'Startnummern Regio'!A:C,3,0)</f>
        <v>2004</v>
      </c>
      <c r="E78">
        <v>4.4800000000000004</v>
      </c>
      <c r="F78">
        <f t="shared" si="1"/>
        <v>0.39900000000000002</v>
      </c>
    </row>
    <row r="79" spans="1:6" x14ac:dyDescent="0.2">
      <c r="A79">
        <v>50</v>
      </c>
      <c r="B79">
        <v>15</v>
      </c>
      <c r="C79" t="str">
        <f>VLOOKUP(B79,'Startnummern Regio'!A:B,2,0)</f>
        <v>Leon Thoma</v>
      </c>
      <c r="D79">
        <f>VLOOKUP(B79,'Startnummern Regio'!A:C,3,0)</f>
        <v>2004</v>
      </c>
      <c r="E79">
        <v>4.4829999999999997</v>
      </c>
      <c r="F79">
        <f t="shared" si="1"/>
        <v>0.40199999999999925</v>
      </c>
    </row>
    <row r="80" spans="1:6" x14ac:dyDescent="0.2">
      <c r="A80">
        <v>30</v>
      </c>
      <c r="B80">
        <v>12</v>
      </c>
      <c r="C80" t="str">
        <f>VLOOKUP(B80,'Startnummern Regio'!A:B,2,0)</f>
        <v>Nele Büssing</v>
      </c>
      <c r="D80">
        <f>VLOOKUP(B80,'Startnummern Regio'!A:C,3,0)</f>
        <v>2006</v>
      </c>
      <c r="E80">
        <v>4.492</v>
      </c>
      <c r="F80">
        <f t="shared" si="1"/>
        <v>0.41099999999999959</v>
      </c>
    </row>
    <row r="81" spans="1:6" x14ac:dyDescent="0.2">
      <c r="A81">
        <v>73</v>
      </c>
      <c r="B81">
        <v>12</v>
      </c>
      <c r="C81" t="str">
        <f>VLOOKUP(B81,'Startnummern Regio'!A:B,2,0)</f>
        <v>Nele Büssing</v>
      </c>
      <c r="D81">
        <f>VLOOKUP(B81,'Startnummern Regio'!A:C,3,0)</f>
        <v>2006</v>
      </c>
      <c r="E81">
        <v>4.492</v>
      </c>
      <c r="F81">
        <f t="shared" si="1"/>
        <v>0.41099999999999959</v>
      </c>
    </row>
    <row r="82" spans="1:6" x14ac:dyDescent="0.2">
      <c r="A82">
        <v>108</v>
      </c>
      <c r="B82">
        <v>5</v>
      </c>
      <c r="C82" t="str">
        <f>VLOOKUP(B82,'Startnummern Regio'!A:B,2,0)</f>
        <v>Hanna Höflinger</v>
      </c>
      <c r="D82">
        <f>VLOOKUP(B82,'Startnummern Regio'!A:C,3,0)</f>
        <v>2002</v>
      </c>
      <c r="E82">
        <v>4.5019999999999998</v>
      </c>
      <c r="F82">
        <f t="shared" si="1"/>
        <v>0.42099999999999937</v>
      </c>
    </row>
    <row r="83" spans="1:6" x14ac:dyDescent="0.2">
      <c r="A83">
        <v>51</v>
      </c>
      <c r="B83">
        <v>12</v>
      </c>
      <c r="C83" t="str">
        <f>VLOOKUP(B83,'Startnummern Regio'!A:B,2,0)</f>
        <v>Nele Büssing</v>
      </c>
      <c r="D83">
        <f>VLOOKUP(B83,'Startnummern Regio'!A:C,3,0)</f>
        <v>2006</v>
      </c>
      <c r="E83">
        <v>4.5039999999999996</v>
      </c>
      <c r="F83">
        <f t="shared" si="1"/>
        <v>0.42299999999999915</v>
      </c>
    </row>
    <row r="84" spans="1:6" x14ac:dyDescent="0.2">
      <c r="A84">
        <v>97</v>
      </c>
      <c r="B84">
        <v>12</v>
      </c>
      <c r="C84" t="str">
        <f>VLOOKUP(B84,'Startnummern Regio'!A:B,2,0)</f>
        <v>Nele Büssing</v>
      </c>
      <c r="D84">
        <f>VLOOKUP(B84,'Startnummern Regio'!A:C,3,0)</f>
        <v>2006</v>
      </c>
      <c r="E84">
        <v>4.5049999999999999</v>
      </c>
      <c r="F84">
        <f t="shared" si="1"/>
        <v>0.42399999999999949</v>
      </c>
    </row>
    <row r="85" spans="1:6" x14ac:dyDescent="0.2">
      <c r="A85">
        <v>37</v>
      </c>
      <c r="B85">
        <v>13</v>
      </c>
      <c r="C85" t="str">
        <f>VLOOKUP(B85,'Startnummern Regio'!A:B,2,0)</f>
        <v>Ann-Katrin Schwietale</v>
      </c>
      <c r="D85">
        <f>VLOOKUP(B85,'Startnummern Regio'!A:C,3,0)</f>
        <v>2003</v>
      </c>
      <c r="E85">
        <v>4.5119999999999996</v>
      </c>
      <c r="F85">
        <f t="shared" si="1"/>
        <v>0.43099999999999916</v>
      </c>
    </row>
    <row r="86" spans="1:6" x14ac:dyDescent="0.2">
      <c r="A86">
        <v>104</v>
      </c>
      <c r="B86">
        <v>13</v>
      </c>
      <c r="C86" t="str">
        <f>VLOOKUP(B86,'Startnummern Regio'!A:B,2,0)</f>
        <v>Ann-Katrin Schwietale</v>
      </c>
      <c r="D86">
        <f>VLOOKUP(B86,'Startnummern Regio'!A:C,3,0)</f>
        <v>2003</v>
      </c>
      <c r="E86">
        <v>4.5129999999999999</v>
      </c>
      <c r="F86">
        <f t="shared" si="1"/>
        <v>0.4319999999999995</v>
      </c>
    </row>
    <row r="87" spans="1:6" x14ac:dyDescent="0.2">
      <c r="A87">
        <v>91</v>
      </c>
      <c r="B87">
        <v>19</v>
      </c>
      <c r="C87" t="str">
        <f>VLOOKUP(B87,'Startnummern Regio'!A:B,2,0)</f>
        <v>Ramon Franz</v>
      </c>
      <c r="D87">
        <f>VLOOKUP(B87,'Startnummern Regio'!A:C,3,0)</f>
        <v>2004</v>
      </c>
      <c r="E87">
        <v>4.5270000000000001</v>
      </c>
      <c r="F87">
        <f t="shared" si="1"/>
        <v>0.44599999999999973</v>
      </c>
    </row>
    <row r="88" spans="1:6" x14ac:dyDescent="0.2">
      <c r="A88">
        <v>58</v>
      </c>
      <c r="B88">
        <v>9</v>
      </c>
      <c r="C88" t="str">
        <f>VLOOKUP(B88,'Startnummern Regio'!A:B,2,0)</f>
        <v>Thomas Isele</v>
      </c>
      <c r="D88">
        <f>VLOOKUP(B88,'Startnummern Regio'!A:C,3,0)</f>
        <v>2003</v>
      </c>
      <c r="E88">
        <v>4.5289999999999999</v>
      </c>
      <c r="F88">
        <f t="shared" si="1"/>
        <v>0.44799999999999951</v>
      </c>
    </row>
    <row r="89" spans="1:6" x14ac:dyDescent="0.2">
      <c r="A89">
        <v>41</v>
      </c>
      <c r="B89">
        <v>26</v>
      </c>
      <c r="C89" t="str">
        <f>VLOOKUP(B89,'Startnummern Regio'!A:B,2,0)</f>
        <v>Romi Herrmann</v>
      </c>
      <c r="D89">
        <f>VLOOKUP(B89,'Startnummern Regio'!A:C,3,0)</f>
        <v>2006</v>
      </c>
      <c r="E89">
        <v>4.55</v>
      </c>
      <c r="F89">
        <f t="shared" si="1"/>
        <v>0.46899999999999942</v>
      </c>
    </row>
    <row r="90" spans="1:6" x14ac:dyDescent="0.2">
      <c r="A90">
        <v>110</v>
      </c>
      <c r="B90">
        <v>12</v>
      </c>
      <c r="C90" t="str">
        <f>VLOOKUP(B90,'Startnummern Regio'!A:B,2,0)</f>
        <v>Nele Büssing</v>
      </c>
      <c r="D90">
        <f>VLOOKUP(B90,'Startnummern Regio'!A:C,3,0)</f>
        <v>2006</v>
      </c>
      <c r="E90">
        <v>4.5549999999999997</v>
      </c>
      <c r="F90">
        <f t="shared" si="1"/>
        <v>0.47399999999999931</v>
      </c>
    </row>
    <row r="91" spans="1:6" x14ac:dyDescent="0.2">
      <c r="A91">
        <v>53</v>
      </c>
      <c r="B91">
        <v>5</v>
      </c>
      <c r="C91" t="str">
        <f>VLOOKUP(B91,'Startnummern Regio'!A:B,2,0)</f>
        <v>Hanna Höflinger</v>
      </c>
      <c r="D91">
        <f>VLOOKUP(B91,'Startnummern Regio'!A:C,3,0)</f>
        <v>2002</v>
      </c>
      <c r="E91">
        <v>4.5570000000000004</v>
      </c>
      <c r="F91">
        <f t="shared" si="1"/>
        <v>0.47599999999999998</v>
      </c>
    </row>
    <row r="92" spans="1:6" x14ac:dyDescent="0.2">
      <c r="A92">
        <v>16</v>
      </c>
      <c r="B92">
        <v>13</v>
      </c>
      <c r="C92" t="str">
        <f>VLOOKUP(B92,'Startnummern Regio'!A:B,2,0)</f>
        <v>Ann-Katrin Schwietale</v>
      </c>
      <c r="D92">
        <f>VLOOKUP(B92,'Startnummern Regio'!A:C,3,0)</f>
        <v>2003</v>
      </c>
      <c r="E92">
        <v>4.5579999999999998</v>
      </c>
      <c r="F92">
        <f t="shared" si="1"/>
        <v>0.47699999999999942</v>
      </c>
    </row>
    <row r="93" spans="1:6" x14ac:dyDescent="0.2">
      <c r="A93" t="s">
        <v>83</v>
      </c>
      <c r="B93">
        <v>4</v>
      </c>
      <c r="C93" t="str">
        <f>VLOOKUP(B93,'Startnummern Regio'!A:B,2,0)</f>
        <v>Moritz Wiesler</v>
      </c>
      <c r="D93">
        <f>VLOOKUP(B93,'Startnummern Regio'!A:C,3,0)</f>
        <v>2006</v>
      </c>
      <c r="E93">
        <v>4.5640000000000001</v>
      </c>
      <c r="F93">
        <f t="shared" si="1"/>
        <v>0.48299999999999965</v>
      </c>
    </row>
    <row r="94" spans="1:6" x14ac:dyDescent="0.2">
      <c r="A94">
        <v>84</v>
      </c>
      <c r="B94">
        <v>13</v>
      </c>
      <c r="C94" t="str">
        <f>VLOOKUP(B94,'Startnummern Regio'!A:B,2,0)</f>
        <v>Ann-Katrin Schwietale</v>
      </c>
      <c r="D94">
        <f>VLOOKUP(B94,'Startnummern Regio'!A:C,3,0)</f>
        <v>2003</v>
      </c>
      <c r="E94">
        <v>4.57</v>
      </c>
      <c r="F94">
        <f t="shared" si="1"/>
        <v>0.48899999999999988</v>
      </c>
    </row>
    <row r="95" spans="1:6" x14ac:dyDescent="0.2">
      <c r="A95">
        <v>111</v>
      </c>
      <c r="B95">
        <v>26</v>
      </c>
      <c r="C95" t="str">
        <f>VLOOKUP(B95,'Startnummern Regio'!A:B,2,0)</f>
        <v>Romi Herrmann</v>
      </c>
      <c r="D95">
        <f>VLOOKUP(B95,'Startnummern Regio'!A:C,3,0)</f>
        <v>2006</v>
      </c>
      <c r="E95">
        <v>4.5839999999999996</v>
      </c>
      <c r="F95">
        <f t="shared" si="1"/>
        <v>0.50299999999999923</v>
      </c>
    </row>
    <row r="96" spans="1:6" x14ac:dyDescent="0.2">
      <c r="A96">
        <v>85</v>
      </c>
      <c r="B96">
        <v>26</v>
      </c>
      <c r="C96" t="str">
        <f>VLOOKUP(B96,'Startnummern Regio'!A:B,2,0)</f>
        <v>Romi Herrmann</v>
      </c>
      <c r="D96">
        <f>VLOOKUP(B96,'Startnummern Regio'!A:C,3,0)</f>
        <v>2006</v>
      </c>
      <c r="E96">
        <v>4.5910000000000002</v>
      </c>
      <c r="F96">
        <f t="shared" si="1"/>
        <v>0.50999999999999979</v>
      </c>
    </row>
    <row r="97" spans="1:6" x14ac:dyDescent="0.2">
      <c r="A97">
        <v>35</v>
      </c>
      <c r="B97">
        <v>25</v>
      </c>
      <c r="C97" t="str">
        <f>VLOOKUP(B97,'Startnummern Regio'!A:B,2,0)</f>
        <v>Lina Herrmann</v>
      </c>
      <c r="D97">
        <f>VLOOKUP(B97,'Startnummern Regio'!A:C,3,0)</f>
        <v>2005</v>
      </c>
      <c r="E97">
        <v>4.6139999999999999</v>
      </c>
      <c r="F97">
        <f t="shared" si="1"/>
        <v>0.53299999999999947</v>
      </c>
    </row>
    <row r="98" spans="1:6" x14ac:dyDescent="0.2">
      <c r="A98">
        <v>59</v>
      </c>
      <c r="B98">
        <v>25</v>
      </c>
      <c r="C98" t="str">
        <f>VLOOKUP(B98,'Startnummern Regio'!A:B,2,0)</f>
        <v>Lina Herrmann</v>
      </c>
      <c r="D98">
        <f>VLOOKUP(B98,'Startnummern Regio'!A:C,3,0)</f>
        <v>2005</v>
      </c>
      <c r="E98">
        <v>4.6280000000000001</v>
      </c>
      <c r="F98">
        <f t="shared" si="1"/>
        <v>0.54699999999999971</v>
      </c>
    </row>
    <row r="99" spans="1:6" x14ac:dyDescent="0.2">
      <c r="A99">
        <v>15</v>
      </c>
      <c r="B99">
        <v>25</v>
      </c>
      <c r="C99" t="str">
        <f>VLOOKUP(B99,'Startnummern Regio'!A:B,2,0)</f>
        <v>Lina Herrmann</v>
      </c>
      <c r="D99">
        <f>VLOOKUP(B99,'Startnummern Regio'!A:C,3,0)</f>
        <v>2005</v>
      </c>
      <c r="E99">
        <v>4.633</v>
      </c>
      <c r="F99">
        <f t="shared" si="1"/>
        <v>0.5519999999999996</v>
      </c>
    </row>
    <row r="100" spans="1:6" x14ac:dyDescent="0.2">
      <c r="A100">
        <v>114</v>
      </c>
      <c r="B100">
        <v>25</v>
      </c>
      <c r="C100" t="str">
        <f>VLOOKUP(B100,'Startnummern Regio'!A:B,2,0)</f>
        <v>Lina Herrmann</v>
      </c>
      <c r="D100">
        <f>VLOOKUP(B100,'Startnummern Regio'!A:C,3,0)</f>
        <v>2005</v>
      </c>
      <c r="E100">
        <v>4.6369999999999996</v>
      </c>
      <c r="F100">
        <f t="shared" si="1"/>
        <v>0.55599999999999916</v>
      </c>
    </row>
    <row r="101" spans="1:6" x14ac:dyDescent="0.2">
      <c r="A101">
        <v>64</v>
      </c>
      <c r="B101">
        <v>26</v>
      </c>
      <c r="C101" t="str">
        <f>VLOOKUP(B101,'Startnummern Regio'!A:B,2,0)</f>
        <v>Romi Herrmann</v>
      </c>
      <c r="D101">
        <f>VLOOKUP(B101,'Startnummern Regio'!A:C,3,0)</f>
        <v>2006</v>
      </c>
      <c r="E101">
        <v>4.6390000000000002</v>
      </c>
      <c r="F101">
        <f t="shared" si="1"/>
        <v>0.55799999999999983</v>
      </c>
    </row>
    <row r="102" spans="1:6" x14ac:dyDescent="0.2">
      <c r="A102">
        <v>80</v>
      </c>
      <c r="B102">
        <v>25</v>
      </c>
      <c r="C102" t="str">
        <f>VLOOKUP(B102,'Startnummern Regio'!A:B,2,0)</f>
        <v>Lina Herrmann</v>
      </c>
      <c r="D102">
        <f>VLOOKUP(B102,'Startnummern Regio'!A:C,3,0)</f>
        <v>2005</v>
      </c>
      <c r="E102">
        <v>4.6399999999999997</v>
      </c>
      <c r="F102">
        <f t="shared" si="1"/>
        <v>0.55899999999999928</v>
      </c>
    </row>
    <row r="103" spans="1:6" x14ac:dyDescent="0.2">
      <c r="A103">
        <v>100</v>
      </c>
      <c r="B103">
        <v>25</v>
      </c>
      <c r="C103" t="str">
        <f>VLOOKUP(B103,'Startnummern Regio'!A:B,2,0)</f>
        <v>Lina Herrmann</v>
      </c>
      <c r="D103">
        <f>VLOOKUP(B103,'Startnummern Regio'!A:C,3,0)</f>
        <v>2005</v>
      </c>
      <c r="E103">
        <v>4.6520000000000001</v>
      </c>
      <c r="F103">
        <f t="shared" si="1"/>
        <v>0.57099999999999973</v>
      </c>
    </row>
    <row r="104" spans="1:6" x14ac:dyDescent="0.2">
      <c r="A104">
        <v>18</v>
      </c>
      <c r="B104">
        <v>26</v>
      </c>
      <c r="C104" t="str">
        <f>VLOOKUP(B104,'Startnummern Regio'!A:B,2,0)</f>
        <v>Romi Herrmann</v>
      </c>
      <c r="D104">
        <f>VLOOKUP(B104,'Startnummern Regio'!A:C,3,0)</f>
        <v>2006</v>
      </c>
      <c r="E104">
        <v>4.758</v>
      </c>
      <c r="F104">
        <f t="shared" si="1"/>
        <v>0.6769999999999996</v>
      </c>
    </row>
    <row r="105" spans="1:6" x14ac:dyDescent="0.2">
      <c r="A105">
        <v>39</v>
      </c>
      <c r="B105">
        <v>19</v>
      </c>
      <c r="C105" t="str">
        <f>VLOOKUP(B105,'Startnummern Regio'!A:B,2,0)</f>
        <v>Ramon Franz</v>
      </c>
      <c r="D105">
        <f>VLOOKUP(B105,'Startnummern Regio'!A:C,3,0)</f>
        <v>2004</v>
      </c>
      <c r="E105">
        <v>4.8159999999999998</v>
      </c>
      <c r="F105">
        <f t="shared" si="1"/>
        <v>0.73499999999999943</v>
      </c>
    </row>
    <row r="106" spans="1:6" x14ac:dyDescent="0.2">
      <c r="A106">
        <v>90</v>
      </c>
      <c r="B106">
        <v>2</v>
      </c>
      <c r="C106" t="str">
        <f>VLOOKUP(B106,'Startnummern Regio'!A:B,2,0)</f>
        <v>Robin Holz</v>
      </c>
      <c r="D106">
        <f>VLOOKUP(B106,'Startnummern Regio'!A:C,3,0)</f>
        <v>2005</v>
      </c>
      <c r="E106">
        <v>4.8959999999999999</v>
      </c>
      <c r="F106">
        <f t="shared" si="1"/>
        <v>0.8149999999999995</v>
      </c>
    </row>
    <row r="107" spans="1:6" x14ac:dyDescent="0.2">
      <c r="A107">
        <v>115</v>
      </c>
      <c r="B107">
        <v>19</v>
      </c>
      <c r="C107" t="str">
        <f>VLOOKUP(B107,'Startnummern Regio'!A:B,2,0)</f>
        <v>Ramon Franz</v>
      </c>
      <c r="D107">
        <f>VLOOKUP(B107,'Startnummern Regio'!A:C,3,0)</f>
        <v>2004</v>
      </c>
      <c r="E107">
        <v>4.9560000000000004</v>
      </c>
      <c r="F107">
        <f t="shared" si="1"/>
        <v>0.875</v>
      </c>
    </row>
  </sheetData>
  <sortState ref="A2:E127">
    <sortCondition ref="E2:E127"/>
    <sortCondition ref="A2:A127"/>
  </sortState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5"/>
  <sheetViews>
    <sheetView zoomScaleNormal="100" workbookViewId="0">
      <selection activeCell="C32" sqref="C32"/>
    </sheetView>
  </sheetViews>
  <sheetFormatPr baseColWidth="10" defaultRowHeight="15" x14ac:dyDescent="0.2"/>
  <cols>
    <col min="1" max="1" width="4.33203125" bestFit="1" customWidth="1"/>
    <col min="2" max="2" width="5.33203125" bestFit="1" customWidth="1"/>
    <col min="3" max="3" width="16.33203125" bestFit="1" customWidth="1"/>
    <col min="4" max="4" width="5" style="3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2">
      <c r="A2">
        <v>17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27.448</v>
      </c>
    </row>
    <row r="3" spans="1:7" x14ac:dyDescent="0.2">
      <c r="A3">
        <v>41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27.555</v>
      </c>
      <c r="F3">
        <f>E3-$G$1</f>
        <v>0.10699999999999932</v>
      </c>
    </row>
    <row r="4" spans="1:7" x14ac:dyDescent="0.2">
      <c r="A4">
        <v>49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2">
      <c r="A5">
        <v>59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27.800999999999998</v>
      </c>
      <c r="F5">
        <f t="shared" si="0"/>
        <v>0.35299999999999798</v>
      </c>
    </row>
    <row r="6" spans="1:7" x14ac:dyDescent="0.2">
      <c r="A6">
        <v>26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27.808</v>
      </c>
      <c r="F6">
        <f t="shared" si="0"/>
        <v>0.35999999999999943</v>
      </c>
    </row>
    <row r="7" spans="1:7" x14ac:dyDescent="0.2">
      <c r="A7">
        <v>30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28.966000000000001</v>
      </c>
      <c r="F7">
        <f t="shared" si="0"/>
        <v>1.5180000000000007</v>
      </c>
    </row>
    <row r="8" spans="1:7" x14ac:dyDescent="0.2">
      <c r="A8">
        <v>18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29.260999999999999</v>
      </c>
      <c r="F8">
        <f t="shared" si="0"/>
        <v>1.8129999999999988</v>
      </c>
    </row>
    <row r="9" spans="1:7" x14ac:dyDescent="0.2">
      <c r="A9">
        <v>52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29.43</v>
      </c>
      <c r="F9">
        <f t="shared" si="0"/>
        <v>1.9819999999999993</v>
      </c>
    </row>
    <row r="10" spans="1:7" x14ac:dyDescent="0.2">
      <c r="A10">
        <v>42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29.597000000000001</v>
      </c>
      <c r="F10">
        <f t="shared" si="0"/>
        <v>2.1490000000000009</v>
      </c>
    </row>
    <row r="11" spans="1:7" x14ac:dyDescent="0.2">
      <c r="A11">
        <v>62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29.731999999999999</v>
      </c>
      <c r="F11">
        <f t="shared" si="0"/>
        <v>2.2839999999999989</v>
      </c>
    </row>
    <row r="12" spans="1:7" x14ac:dyDescent="0.2">
      <c r="A12">
        <v>65</v>
      </c>
      <c r="B12">
        <v>3</v>
      </c>
      <c r="C12" t="str">
        <f>VLOOKUP(B12,'Startnummern Regio'!A:B,2,0)</f>
        <v>Dennis Möllinger</v>
      </c>
      <c r="D12" s="3">
        <f>VLOOKUP(B12,'Startnummern Regio'!A:C,3,0)</f>
        <v>2003</v>
      </c>
      <c r="E12">
        <v>31.161999999999999</v>
      </c>
      <c r="F12">
        <f t="shared" si="0"/>
        <v>3.7139999999999986</v>
      </c>
    </row>
    <row r="13" spans="1:7" x14ac:dyDescent="0.2">
      <c r="A13">
        <v>23</v>
      </c>
      <c r="B13">
        <v>3</v>
      </c>
      <c r="C13" t="str">
        <f>VLOOKUP(B13,'Startnummern Regio'!A:B,2,0)</f>
        <v>Dennis Möllinger</v>
      </c>
      <c r="D13" s="3">
        <f>VLOOKUP(B13,'Startnummern Regio'!A:C,3,0)</f>
        <v>2003</v>
      </c>
      <c r="E13">
        <v>31.564</v>
      </c>
      <c r="F13">
        <f t="shared" si="0"/>
        <v>4.1159999999999997</v>
      </c>
    </row>
    <row r="14" spans="1:7" x14ac:dyDescent="0.2">
      <c r="A14">
        <v>34</v>
      </c>
      <c r="B14">
        <v>3</v>
      </c>
      <c r="C14" t="str">
        <f>VLOOKUP(B14,'Startnummern Regio'!A:B,2,0)</f>
        <v>Dennis Möllinger</v>
      </c>
      <c r="D14" s="3">
        <f>VLOOKUP(B14,'Startnummern Regio'!A:C,3,0)</f>
        <v>2003</v>
      </c>
      <c r="E14">
        <v>31.904</v>
      </c>
      <c r="F14">
        <f t="shared" si="0"/>
        <v>4.4559999999999995</v>
      </c>
    </row>
    <row r="15" spans="1:7" x14ac:dyDescent="0.2">
      <c r="A15">
        <v>16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32</v>
      </c>
      <c r="F15">
        <f t="shared" si="0"/>
        <v>4.5519999999999996</v>
      </c>
    </row>
    <row r="16" spans="1:7" x14ac:dyDescent="0.2">
      <c r="A16">
        <v>15</v>
      </c>
      <c r="B16">
        <v>5</v>
      </c>
      <c r="C16" t="str">
        <f>VLOOKUP(B16,'Startnummern Regio'!A:B,2,0)</f>
        <v>Hanna Höflinger</v>
      </c>
      <c r="D16" s="3">
        <f>VLOOKUP(B16,'Startnummern Regio'!A:C,3,0)</f>
        <v>2002</v>
      </c>
      <c r="E16">
        <v>32.268999999999998</v>
      </c>
      <c r="F16">
        <f t="shared" si="0"/>
        <v>4.820999999999998</v>
      </c>
    </row>
    <row r="17" spans="1:6" x14ac:dyDescent="0.2">
      <c r="A17">
        <v>22</v>
      </c>
      <c r="B17">
        <v>9</v>
      </c>
      <c r="C17" t="str">
        <f>VLOOKUP(B17,'Startnummern Regio'!A:B,2,0)</f>
        <v>Thomas Isele</v>
      </c>
      <c r="D17" s="3">
        <f>VLOOKUP(B17,'Startnummern Regio'!A:C,3,0)</f>
        <v>2003</v>
      </c>
      <c r="E17">
        <v>32.362000000000002</v>
      </c>
      <c r="F17">
        <f t="shared" si="0"/>
        <v>4.9140000000000015</v>
      </c>
    </row>
    <row r="18" spans="1:6" x14ac:dyDescent="0.2">
      <c r="A18">
        <v>56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32.51</v>
      </c>
      <c r="F18">
        <f t="shared" si="0"/>
        <v>5.0619999999999976</v>
      </c>
    </row>
    <row r="19" spans="1:6" x14ac:dyDescent="0.2">
      <c r="A19">
        <v>46</v>
      </c>
      <c r="B19">
        <v>3</v>
      </c>
      <c r="C19" t="str">
        <f>VLOOKUP(B19,'Startnummern Regio'!A:B,2,0)</f>
        <v>Dennis Möllinger</v>
      </c>
      <c r="D19" s="3">
        <f>VLOOKUP(B19,'Startnummern Regio'!A:C,3,0)</f>
        <v>2003</v>
      </c>
      <c r="E19">
        <v>32.524999999999999</v>
      </c>
      <c r="F19">
        <f t="shared" si="0"/>
        <v>5.0769999999999982</v>
      </c>
    </row>
    <row r="20" spans="1:6" x14ac:dyDescent="0.2">
      <c r="A20">
        <v>66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32.595999999999997</v>
      </c>
      <c r="F20">
        <f t="shared" si="0"/>
        <v>5.1479999999999961</v>
      </c>
    </row>
    <row r="21" spans="1:6" x14ac:dyDescent="0.2">
      <c r="A21">
        <v>55</v>
      </c>
      <c r="B21">
        <v>9</v>
      </c>
      <c r="C21" t="str">
        <f>VLOOKUP(B21,'Startnummern Regio'!A:B,2,0)</f>
        <v>Thomas Isele</v>
      </c>
      <c r="D21" s="3">
        <f>VLOOKUP(B21,'Startnummern Regio'!A:C,3,0)</f>
        <v>2003</v>
      </c>
      <c r="E21">
        <v>33.084000000000003</v>
      </c>
      <c r="F21">
        <f t="shared" si="0"/>
        <v>5.6360000000000028</v>
      </c>
    </row>
    <row r="22" spans="1:6" x14ac:dyDescent="0.2">
      <c r="A22">
        <v>33</v>
      </c>
      <c r="B22">
        <v>9</v>
      </c>
      <c r="C22" t="str">
        <f>VLOOKUP(B22,'Startnummern Regio'!A:B,2,0)</f>
        <v>Thomas Isele</v>
      </c>
      <c r="D22" s="3">
        <f>VLOOKUP(B22,'Startnummern Regio'!A:C,3,0)</f>
        <v>2003</v>
      </c>
      <c r="E22">
        <v>33.104999999999997</v>
      </c>
      <c r="F22">
        <f t="shared" si="0"/>
        <v>5.6569999999999965</v>
      </c>
    </row>
    <row r="23" spans="1:6" x14ac:dyDescent="0.2">
      <c r="A23">
        <v>45</v>
      </c>
      <c r="B23">
        <v>9</v>
      </c>
      <c r="C23" t="str">
        <f>VLOOKUP(B23,'Startnummern Regio'!A:B,2,0)</f>
        <v>Thomas Isele</v>
      </c>
      <c r="D23" s="3">
        <f>VLOOKUP(B23,'Startnummern Regio'!A:C,3,0)</f>
        <v>2003</v>
      </c>
      <c r="E23">
        <v>33.311</v>
      </c>
      <c r="F23">
        <f t="shared" si="0"/>
        <v>5.8629999999999995</v>
      </c>
    </row>
    <row r="24" spans="1:6" x14ac:dyDescent="0.2">
      <c r="A24">
        <v>40</v>
      </c>
      <c r="B24">
        <v>5</v>
      </c>
      <c r="C24" t="str">
        <f>VLOOKUP(B24,'Startnummern Regio'!A:B,2,0)</f>
        <v>Hanna Höflinger</v>
      </c>
      <c r="D24" s="3">
        <f>VLOOKUP(B24,'Startnummern Regio'!A:C,3,0)</f>
        <v>2002</v>
      </c>
      <c r="E24">
        <v>33.534999999999997</v>
      </c>
      <c r="F24">
        <f t="shared" si="0"/>
        <v>6.0869999999999962</v>
      </c>
    </row>
    <row r="25" spans="1:6" x14ac:dyDescent="0.2">
      <c r="A25">
        <v>48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33.744</v>
      </c>
      <c r="F25">
        <f t="shared" si="0"/>
        <v>6.2959999999999994</v>
      </c>
    </row>
    <row r="26" spans="1:6" x14ac:dyDescent="0.2">
      <c r="A26">
        <v>60</v>
      </c>
      <c r="B26">
        <v>6</v>
      </c>
      <c r="C26" t="str">
        <f>VLOOKUP(B26,'Startnummern Regio'!A:B,2,0)</f>
        <v>Anna Seger</v>
      </c>
      <c r="D26" s="3">
        <f>VLOOKUP(B26,'Startnummern Regio'!A:C,3,0)</f>
        <v>2003</v>
      </c>
      <c r="E26">
        <v>33.968000000000004</v>
      </c>
      <c r="F26">
        <f t="shared" si="0"/>
        <v>6.5200000000000031</v>
      </c>
    </row>
    <row r="27" spans="1:6" x14ac:dyDescent="0.2">
      <c r="A27">
        <v>51</v>
      </c>
      <c r="B27">
        <v>5</v>
      </c>
      <c r="C27" t="str">
        <f>VLOOKUP(B27,'Startnummern Regio'!A:B,2,0)</f>
        <v>Hanna Höflinger</v>
      </c>
      <c r="D27" s="3">
        <f>VLOOKUP(B27,'Startnummern Regio'!A:C,3,0)</f>
        <v>2002</v>
      </c>
      <c r="E27">
        <v>34.115000000000002</v>
      </c>
      <c r="F27">
        <f t="shared" si="0"/>
        <v>6.6670000000000016</v>
      </c>
    </row>
    <row r="28" spans="1:6" x14ac:dyDescent="0.2">
      <c r="A28">
        <v>58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34.283999999999999</v>
      </c>
      <c r="F28">
        <f t="shared" si="0"/>
        <v>6.8359999999999985</v>
      </c>
    </row>
    <row r="29" spans="1:6" x14ac:dyDescent="0.2">
      <c r="A29">
        <v>38</v>
      </c>
      <c r="B29">
        <v>6</v>
      </c>
      <c r="C29" t="str">
        <f>VLOOKUP(B29,'Startnummern Regio'!A:B,2,0)</f>
        <v>Anna Seger</v>
      </c>
      <c r="D29" s="3">
        <f>VLOOKUP(B29,'Startnummern Regio'!A:C,3,0)</f>
        <v>2003</v>
      </c>
      <c r="E29">
        <v>34.405999999999999</v>
      </c>
      <c r="F29">
        <f t="shared" si="0"/>
        <v>6.9579999999999984</v>
      </c>
    </row>
    <row r="30" spans="1:6" x14ac:dyDescent="0.2">
      <c r="A30">
        <v>50</v>
      </c>
      <c r="B30">
        <v>7</v>
      </c>
      <c r="C30" t="str">
        <f>VLOOKUP(B30,'Startnummern Regio'!A:B,2,0)</f>
        <v>Luisa Seifritz</v>
      </c>
      <c r="D30" s="3">
        <f>VLOOKUP(B30,'Startnummern Regio'!A:C,3,0)</f>
        <v>2002</v>
      </c>
      <c r="E30">
        <v>34.432000000000002</v>
      </c>
      <c r="F30">
        <f t="shared" si="0"/>
        <v>6.9840000000000018</v>
      </c>
    </row>
    <row r="31" spans="1:6" x14ac:dyDescent="0.2">
      <c r="A31">
        <v>28</v>
      </c>
      <c r="B31">
        <v>6</v>
      </c>
      <c r="C31" t="str">
        <f>VLOOKUP(B31,'Startnummern Regio'!A:B,2,0)</f>
        <v>Anna Seger</v>
      </c>
      <c r="D31" s="3">
        <f>VLOOKUP(B31,'Startnummern Regio'!A:C,3,0)</f>
        <v>2003</v>
      </c>
      <c r="E31">
        <v>34.655000000000001</v>
      </c>
      <c r="F31">
        <f t="shared" si="0"/>
        <v>7.2070000000000007</v>
      </c>
    </row>
    <row r="32" spans="1:6" x14ac:dyDescent="0.2">
      <c r="A32">
        <v>39</v>
      </c>
      <c r="B32">
        <v>7</v>
      </c>
      <c r="C32" t="str">
        <f>VLOOKUP(B32,'Startnummern Regio'!A:B,2,0)</f>
        <v>Luisa Seifritz</v>
      </c>
      <c r="D32" s="3">
        <f>VLOOKUP(B32,'Startnummern Regio'!A:C,3,0)</f>
        <v>2002</v>
      </c>
      <c r="E32">
        <v>34.787999999999997</v>
      </c>
      <c r="F32">
        <f t="shared" si="0"/>
        <v>7.3399999999999963</v>
      </c>
    </row>
    <row r="33" spans="1:6" x14ac:dyDescent="0.2">
      <c r="A33">
        <v>35</v>
      </c>
      <c r="B33">
        <v>1</v>
      </c>
      <c r="C33" t="str">
        <f>VLOOKUP(B33,'Startnummern Regio'!A:B,2,0)</f>
        <v>Mika Knöll</v>
      </c>
      <c r="D33" s="3">
        <f>VLOOKUP(B33,'Startnummern Regio'!A:C,3,0)</f>
        <v>2005</v>
      </c>
      <c r="E33">
        <v>34.819000000000003</v>
      </c>
      <c r="F33">
        <f t="shared" si="0"/>
        <v>7.3710000000000022</v>
      </c>
    </row>
    <row r="34" spans="1:6" x14ac:dyDescent="0.2">
      <c r="A34">
        <v>14</v>
      </c>
      <c r="B34">
        <v>6</v>
      </c>
      <c r="C34" t="str">
        <f>VLOOKUP(B34,'Startnummern Regio'!A:B,2,0)</f>
        <v>Anna Seger</v>
      </c>
      <c r="D34" s="3">
        <f>VLOOKUP(B34,'Startnummern Regio'!A:C,3,0)</f>
        <v>2003</v>
      </c>
      <c r="E34">
        <v>34.96</v>
      </c>
      <c r="F34">
        <f t="shared" si="0"/>
        <v>7.5120000000000005</v>
      </c>
    </row>
    <row r="35" spans="1:6" x14ac:dyDescent="0.2">
      <c r="A35">
        <v>57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35.136000000000003</v>
      </c>
      <c r="F35">
        <f t="shared" si="0"/>
        <v>7.6880000000000024</v>
      </c>
    </row>
    <row r="36" spans="1:6" x14ac:dyDescent="0.2">
      <c r="A36">
        <v>68</v>
      </c>
      <c r="B36">
        <v>2</v>
      </c>
      <c r="C36" t="str">
        <f>VLOOKUP(B36,'Startnummern Regio'!A:B,2,0)</f>
        <v>Robin Holz</v>
      </c>
      <c r="D36" s="3">
        <f>VLOOKUP(B36,'Startnummern Regio'!A:C,3,0)</f>
        <v>2005</v>
      </c>
      <c r="E36">
        <v>35.341999999999999</v>
      </c>
      <c r="F36">
        <f t="shared" si="0"/>
        <v>7.8939999999999984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35.445</v>
      </c>
      <c r="F37">
        <f t="shared" si="0"/>
        <v>7.9969999999999999</v>
      </c>
    </row>
    <row r="38" spans="1:6" x14ac:dyDescent="0.2">
      <c r="A38">
        <v>21</v>
      </c>
      <c r="B38">
        <v>2</v>
      </c>
      <c r="C38" t="str">
        <f>VLOOKUP(B38,'Startnummern Regio'!A:B,2,0)</f>
        <v>Robin Holz</v>
      </c>
      <c r="D38" s="3">
        <f>VLOOKUP(B38,'Startnummern Regio'!A:C,3,0)</f>
        <v>2005</v>
      </c>
      <c r="E38">
        <v>35.484999999999999</v>
      </c>
      <c r="F38">
        <f t="shared" si="0"/>
        <v>8.036999999999999</v>
      </c>
    </row>
    <row r="39" spans="1:6" x14ac:dyDescent="0.2">
      <c r="A39">
        <v>67</v>
      </c>
      <c r="B39">
        <v>1</v>
      </c>
      <c r="C39" t="str">
        <f>VLOOKUP(B39,'Startnummern Regio'!A:B,2,0)</f>
        <v>Mika Knöll</v>
      </c>
      <c r="D39" s="3">
        <f>VLOOKUP(B39,'Startnummern Regio'!A:C,3,0)</f>
        <v>2005</v>
      </c>
      <c r="E39">
        <v>35.771000000000001</v>
      </c>
      <c r="F39">
        <f t="shared" si="0"/>
        <v>8.3230000000000004</v>
      </c>
    </row>
    <row r="40" spans="1:6" x14ac:dyDescent="0.2">
      <c r="A40">
        <v>13</v>
      </c>
      <c r="B40">
        <v>4</v>
      </c>
      <c r="C40" t="str">
        <f>VLOOKUP(B40,'Startnummern Regio'!A:B,2,0)</f>
        <v>Moritz Wiesler</v>
      </c>
      <c r="D40" s="3">
        <f>VLOOKUP(B40,'Startnummern Regio'!A:C,3,0)</f>
        <v>2006</v>
      </c>
      <c r="E40">
        <v>35.914999999999999</v>
      </c>
      <c r="F40">
        <f t="shared" si="0"/>
        <v>8.4669999999999987</v>
      </c>
    </row>
    <row r="41" spans="1:6" x14ac:dyDescent="0.2">
      <c r="A41">
        <v>36</v>
      </c>
      <c r="B41">
        <v>2</v>
      </c>
      <c r="C41" t="str">
        <f>VLOOKUP(B41,'Startnummern Regio'!A:B,2,0)</f>
        <v>Robin Holz</v>
      </c>
      <c r="D41" s="3">
        <f>VLOOKUP(B41,'Startnummern Regio'!A:C,3,0)</f>
        <v>2005</v>
      </c>
      <c r="E41">
        <v>36.079000000000001</v>
      </c>
      <c r="F41">
        <f t="shared" si="0"/>
        <v>8.6310000000000002</v>
      </c>
    </row>
    <row r="42" spans="1:6" x14ac:dyDescent="0.2">
      <c r="A42">
        <v>61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36.610999999999997</v>
      </c>
      <c r="F42">
        <f t="shared" si="0"/>
        <v>9.1629999999999967</v>
      </c>
    </row>
    <row r="43" spans="1:6" x14ac:dyDescent="0.2">
      <c r="A43">
        <v>25</v>
      </c>
      <c r="B43">
        <v>4</v>
      </c>
      <c r="C43" t="str">
        <f>VLOOKUP(B43,'Startnummern Regio'!A:B,2,0)</f>
        <v>Moritz Wiesler</v>
      </c>
      <c r="D43" s="3">
        <f>VLOOKUP(B43,'Startnummern Regio'!A:C,3,0)</f>
        <v>2006</v>
      </c>
      <c r="E43">
        <v>36.695</v>
      </c>
      <c r="F43">
        <f t="shared" si="0"/>
        <v>9.2469999999999999</v>
      </c>
    </row>
    <row r="44" spans="1:6" x14ac:dyDescent="0.2">
      <c r="A44">
        <v>37</v>
      </c>
      <c r="B44">
        <v>4</v>
      </c>
      <c r="C44" t="str">
        <f>VLOOKUP(B44,'Startnummern Regio'!A:B,2,0)</f>
        <v>Moritz Wiesler</v>
      </c>
      <c r="D44" s="3">
        <f>VLOOKUP(B44,'Startnummern Regio'!A:C,3,0)</f>
        <v>2006</v>
      </c>
      <c r="E44">
        <v>36.756</v>
      </c>
      <c r="F44">
        <f t="shared" si="0"/>
        <v>9.3079999999999998</v>
      </c>
    </row>
    <row r="45" spans="1:6" x14ac:dyDescent="0.2">
      <c r="A45">
        <v>24</v>
      </c>
      <c r="B45">
        <v>1</v>
      </c>
      <c r="C45" t="str">
        <f>VLOOKUP(B45,'Startnummern Regio'!A:B,2,0)</f>
        <v>Mika Knöll</v>
      </c>
      <c r="D45" s="3">
        <f>VLOOKUP(B45,'Startnummern Regio'!A:C,3,0)</f>
        <v>2005</v>
      </c>
      <c r="E45">
        <v>38.115000000000002</v>
      </c>
      <c r="F45">
        <f t="shared" si="0"/>
        <v>10.667000000000002</v>
      </c>
    </row>
    <row r="46" spans="1:6" x14ac:dyDescent="0.2">
      <c r="A46">
        <v>31</v>
      </c>
      <c r="B46">
        <v>12</v>
      </c>
      <c r="C46" t="str">
        <f>VLOOKUP(B46,'Startnummern Regio'!A:B,2,0)</f>
        <v>Nele Büssing</v>
      </c>
      <c r="D46" s="3">
        <f>VLOOKUP(B46,'Startnummern Regio'!A:C,3,0)</f>
        <v>2006</v>
      </c>
      <c r="E46">
        <v>39.140999999999998</v>
      </c>
      <c r="F46">
        <f t="shared" si="0"/>
        <v>11.692999999999998</v>
      </c>
    </row>
    <row r="47" spans="1:6" x14ac:dyDescent="0.2">
      <c r="A47">
        <v>19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39.402000000000001</v>
      </c>
      <c r="F47">
        <f t="shared" si="0"/>
        <v>11.954000000000001</v>
      </c>
    </row>
    <row r="48" spans="1:6" x14ac:dyDescent="0.2">
      <c r="A48">
        <v>63</v>
      </c>
      <c r="B48">
        <v>11</v>
      </c>
      <c r="C48" t="str">
        <f>VLOOKUP(B48,'Startnummern Regio'!A:B,2,0)</f>
        <v>Finja Mangler</v>
      </c>
      <c r="D48" s="3">
        <f>VLOOKUP(B48,'Startnummern Regio'!A:C,3,0)</f>
        <v>2006</v>
      </c>
      <c r="E48">
        <v>39.558999999999997</v>
      </c>
      <c r="F48">
        <f t="shared" si="0"/>
        <v>12.110999999999997</v>
      </c>
    </row>
    <row r="49" spans="1:6" x14ac:dyDescent="0.2">
      <c r="A49">
        <v>54</v>
      </c>
      <c r="B49">
        <v>11</v>
      </c>
      <c r="C49" t="str">
        <f>VLOOKUP(B49,'Startnummern Regio'!A:B,2,0)</f>
        <v>Finja Mangler</v>
      </c>
      <c r="D49" s="3">
        <f>VLOOKUP(B49,'Startnummern Regio'!A:C,3,0)</f>
        <v>2006</v>
      </c>
      <c r="E49">
        <v>39.771000000000001</v>
      </c>
      <c r="F49">
        <f t="shared" si="0"/>
        <v>12.323</v>
      </c>
    </row>
    <row r="50" spans="1:6" x14ac:dyDescent="0.2">
      <c r="A50">
        <v>43</v>
      </c>
      <c r="B50">
        <v>11</v>
      </c>
      <c r="C50" t="str">
        <f>VLOOKUP(B50,'Startnummern Regio'!A:B,2,0)</f>
        <v>Finja Mangler</v>
      </c>
      <c r="D50" s="3">
        <f>VLOOKUP(B50,'Startnummern Regio'!A:C,3,0)</f>
        <v>2006</v>
      </c>
      <c r="E50">
        <v>39.825000000000003</v>
      </c>
      <c r="F50">
        <f t="shared" si="0"/>
        <v>12.377000000000002</v>
      </c>
    </row>
    <row r="51" spans="1:6" x14ac:dyDescent="0.2">
      <c r="A51">
        <v>44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40.58</v>
      </c>
      <c r="F51">
        <f t="shared" si="0"/>
        <v>13.131999999999998</v>
      </c>
    </row>
    <row r="52" spans="1:6" x14ac:dyDescent="0.2">
      <c r="A52">
        <v>20</v>
      </c>
      <c r="B52">
        <v>12</v>
      </c>
      <c r="C52" t="str">
        <f>VLOOKUP(B52,'Startnummern Regio'!A:B,2,0)</f>
        <v>Nele Büssing</v>
      </c>
      <c r="D52" s="3">
        <f>VLOOKUP(B52,'Startnummern Regio'!A:C,3,0)</f>
        <v>2006</v>
      </c>
      <c r="E52">
        <v>40.789000000000001</v>
      </c>
      <c r="F52">
        <f t="shared" si="0"/>
        <v>13.341000000000001</v>
      </c>
    </row>
    <row r="53" spans="1:6" x14ac:dyDescent="0.2">
      <c r="A53">
        <v>32</v>
      </c>
      <c r="B53">
        <v>11</v>
      </c>
      <c r="C53" t="str">
        <f>VLOOKUP(B53,'Startnummern Regio'!A:B,2,0)</f>
        <v>Finja Mangler</v>
      </c>
      <c r="D53" s="3">
        <f>VLOOKUP(B53,'Startnummern Regio'!A:C,3,0)</f>
        <v>2006</v>
      </c>
      <c r="E53">
        <v>41.14</v>
      </c>
      <c r="F53">
        <f t="shared" si="0"/>
        <v>13.692</v>
      </c>
    </row>
    <row r="54" spans="1:6" x14ac:dyDescent="0.2">
      <c r="A54">
        <v>64</v>
      </c>
      <c r="B54">
        <v>12</v>
      </c>
      <c r="C54" t="str">
        <f>VLOOKUP(B54,'Startnummern Regio'!A:B,2,0)</f>
        <v>Nele Büssing</v>
      </c>
      <c r="D54" s="3">
        <f>VLOOKUP(B54,'Startnummern Regio'!A:C,3,0)</f>
        <v>2006</v>
      </c>
      <c r="E54">
        <v>41.890999999999998</v>
      </c>
      <c r="F54">
        <f t="shared" si="0"/>
        <v>14.442999999999998</v>
      </c>
    </row>
    <row r="55" spans="1:6" x14ac:dyDescent="0.2">
      <c r="A55">
        <v>53</v>
      </c>
      <c r="B55">
        <v>12</v>
      </c>
      <c r="C55" t="str">
        <f>VLOOKUP(B55,'Startnummern Regio'!A:B,2,0)</f>
        <v>Nele Büssing</v>
      </c>
      <c r="D55" s="3">
        <f>VLOOKUP(B55,'Startnummern Regio'!A:C,3,0)</f>
        <v>2006</v>
      </c>
      <c r="E55">
        <v>43.826999999999998</v>
      </c>
      <c r="F55">
        <f t="shared" si="0"/>
        <v>16.378999999999998</v>
      </c>
    </row>
  </sheetData>
  <sortState ref="A2:J76">
    <sortCondition ref="E2:E7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opLeftCell="A84" zoomScale="158" workbookViewId="0">
      <selection activeCell="C103" sqref="C103"/>
    </sheetView>
  </sheetViews>
  <sheetFormatPr baseColWidth="10" defaultRowHeight="15" x14ac:dyDescent="0.2"/>
  <cols>
    <col min="3" max="3" width="16" customWidth="1"/>
    <col min="4" max="4" width="15" customWidth="1"/>
    <col min="5" max="5" width="15" style="72" customWidth="1"/>
    <col min="6" max="6" width="10.83203125" style="72"/>
  </cols>
  <sheetData>
    <row r="1" spans="1:6" x14ac:dyDescent="0.2">
      <c r="A1" t="s">
        <v>484</v>
      </c>
      <c r="B1" t="s">
        <v>478</v>
      </c>
      <c r="C1" t="s">
        <v>479</v>
      </c>
      <c r="D1" t="s">
        <v>18</v>
      </c>
      <c r="E1" s="72" t="s">
        <v>194</v>
      </c>
      <c r="F1" s="72" t="s">
        <v>483</v>
      </c>
    </row>
    <row r="2" spans="1:6" x14ac:dyDescent="0.2">
      <c r="A2">
        <v>1</v>
      </c>
      <c r="B2">
        <v>115</v>
      </c>
      <c r="C2" t="s">
        <v>464</v>
      </c>
      <c r="D2">
        <v>2000</v>
      </c>
      <c r="E2" s="72">
        <v>25.29</v>
      </c>
    </row>
    <row r="3" spans="1:6" x14ac:dyDescent="0.2">
      <c r="A3">
        <v>2</v>
      </c>
      <c r="B3">
        <v>115</v>
      </c>
      <c r="C3" t="s">
        <v>464</v>
      </c>
      <c r="D3">
        <v>2000</v>
      </c>
      <c r="E3" s="72">
        <v>25.3</v>
      </c>
      <c r="F3" s="72">
        <v>1.0000000000001563E-2</v>
      </c>
    </row>
    <row r="4" spans="1:6" x14ac:dyDescent="0.2">
      <c r="A4">
        <v>3</v>
      </c>
      <c r="B4">
        <v>115</v>
      </c>
      <c r="C4" t="s">
        <v>464</v>
      </c>
      <c r="D4">
        <v>2000</v>
      </c>
      <c r="E4" s="72">
        <v>25.39</v>
      </c>
      <c r="F4" s="72">
        <v>0.10000000000000142</v>
      </c>
    </row>
    <row r="5" spans="1:6" x14ac:dyDescent="0.2">
      <c r="A5">
        <v>4</v>
      </c>
      <c r="B5">
        <v>124</v>
      </c>
      <c r="C5" t="s">
        <v>473</v>
      </c>
      <c r="D5">
        <v>2002</v>
      </c>
      <c r="E5" s="72">
        <v>25.61</v>
      </c>
      <c r="F5" s="72">
        <v>0.32000000000000028</v>
      </c>
    </row>
    <row r="6" spans="1:6" x14ac:dyDescent="0.2">
      <c r="A6">
        <v>5</v>
      </c>
      <c r="B6">
        <v>10</v>
      </c>
      <c r="C6" t="s">
        <v>14</v>
      </c>
      <c r="D6">
        <v>2001</v>
      </c>
      <c r="E6" s="72">
        <v>25.63</v>
      </c>
      <c r="F6" s="72">
        <v>0.33999999999999986</v>
      </c>
    </row>
    <row r="7" spans="1:6" x14ac:dyDescent="0.2">
      <c r="A7">
        <v>6</v>
      </c>
      <c r="B7">
        <v>115</v>
      </c>
      <c r="C7" t="s">
        <v>464</v>
      </c>
      <c r="D7">
        <v>2000</v>
      </c>
      <c r="E7" s="72">
        <v>25.82</v>
      </c>
      <c r="F7" s="72">
        <v>0.53000000000000114</v>
      </c>
    </row>
    <row r="8" spans="1:6" x14ac:dyDescent="0.2">
      <c r="A8">
        <v>7</v>
      </c>
      <c r="B8">
        <v>115</v>
      </c>
      <c r="C8" t="s">
        <v>464</v>
      </c>
      <c r="D8">
        <v>2000</v>
      </c>
      <c r="E8" s="72">
        <v>25.98</v>
      </c>
      <c r="F8" s="72">
        <v>0.69000000000000128</v>
      </c>
    </row>
    <row r="9" spans="1:6" x14ac:dyDescent="0.2">
      <c r="A9">
        <v>8</v>
      </c>
      <c r="B9">
        <v>124</v>
      </c>
      <c r="C9" t="s">
        <v>473</v>
      </c>
      <c r="D9">
        <v>2002</v>
      </c>
      <c r="E9" s="72">
        <v>26.08</v>
      </c>
      <c r="F9" s="72">
        <v>0.78999999999999915</v>
      </c>
    </row>
    <row r="10" spans="1:6" x14ac:dyDescent="0.2">
      <c r="A10">
        <v>9</v>
      </c>
      <c r="B10">
        <v>10</v>
      </c>
      <c r="C10" t="s">
        <v>14</v>
      </c>
      <c r="D10">
        <v>2001</v>
      </c>
      <c r="E10" s="72">
        <v>26.19</v>
      </c>
      <c r="F10" s="72">
        <v>0.90000000000000213</v>
      </c>
    </row>
    <row r="11" spans="1:6" x14ac:dyDescent="0.2">
      <c r="A11">
        <v>10</v>
      </c>
      <c r="B11">
        <v>124</v>
      </c>
      <c r="C11" t="s">
        <v>473</v>
      </c>
      <c r="D11">
        <v>2002</v>
      </c>
      <c r="E11" s="72">
        <v>26.27</v>
      </c>
      <c r="F11" s="72">
        <v>0.98000000000000043</v>
      </c>
    </row>
    <row r="12" spans="1:6" x14ac:dyDescent="0.2">
      <c r="A12">
        <v>11</v>
      </c>
      <c r="B12">
        <v>126</v>
      </c>
      <c r="C12" t="s">
        <v>476</v>
      </c>
      <c r="D12">
        <v>1993</v>
      </c>
      <c r="E12" s="72">
        <v>26.37</v>
      </c>
      <c r="F12" s="72">
        <v>1.0800000000000018</v>
      </c>
    </row>
    <row r="13" spans="1:6" x14ac:dyDescent="0.2">
      <c r="A13">
        <v>12</v>
      </c>
      <c r="B13">
        <v>126</v>
      </c>
      <c r="C13" t="s">
        <v>476</v>
      </c>
      <c r="D13">
        <v>1993</v>
      </c>
      <c r="E13" s="72">
        <v>26.5</v>
      </c>
      <c r="F13" s="72">
        <v>1.2100000000000009</v>
      </c>
    </row>
    <row r="14" spans="1:6" x14ac:dyDescent="0.2">
      <c r="A14">
        <v>13</v>
      </c>
      <c r="B14">
        <v>10</v>
      </c>
      <c r="C14" t="s">
        <v>14</v>
      </c>
      <c r="D14">
        <v>2001</v>
      </c>
      <c r="E14" s="72">
        <v>26.61</v>
      </c>
      <c r="F14" s="72">
        <v>1.3200000000000003</v>
      </c>
    </row>
    <row r="15" spans="1:6" x14ac:dyDescent="0.2">
      <c r="A15">
        <v>14</v>
      </c>
      <c r="B15">
        <v>10</v>
      </c>
      <c r="C15" t="s">
        <v>14</v>
      </c>
      <c r="D15">
        <v>2001</v>
      </c>
      <c r="E15" s="72">
        <v>26.63</v>
      </c>
      <c r="F15" s="72">
        <v>1.3399999999999999</v>
      </c>
    </row>
    <row r="16" spans="1:6" x14ac:dyDescent="0.2">
      <c r="A16">
        <v>15</v>
      </c>
      <c r="B16">
        <v>126</v>
      </c>
      <c r="C16" t="s">
        <v>476</v>
      </c>
      <c r="D16">
        <v>1993</v>
      </c>
      <c r="E16" s="72">
        <v>26.81</v>
      </c>
      <c r="F16" s="72">
        <v>1.5199999999999996</v>
      </c>
    </row>
    <row r="17" spans="1:6" x14ac:dyDescent="0.2">
      <c r="A17">
        <v>16</v>
      </c>
      <c r="B17">
        <v>124</v>
      </c>
      <c r="C17" t="s">
        <v>473</v>
      </c>
      <c r="D17">
        <v>2002</v>
      </c>
      <c r="E17" s="72">
        <v>26.98</v>
      </c>
      <c r="F17" s="72">
        <v>1.6900000000000013</v>
      </c>
    </row>
    <row r="18" spans="1:6" x14ac:dyDescent="0.2">
      <c r="A18">
        <v>17</v>
      </c>
      <c r="B18">
        <v>27</v>
      </c>
      <c r="C18" t="s">
        <v>74</v>
      </c>
      <c r="D18">
        <v>2002</v>
      </c>
      <c r="E18" s="72">
        <v>27.48</v>
      </c>
      <c r="F18" s="72">
        <v>2.1900000000000013</v>
      </c>
    </row>
    <row r="19" spans="1:6" x14ac:dyDescent="0.2">
      <c r="A19">
        <v>18</v>
      </c>
      <c r="B19">
        <v>27</v>
      </c>
      <c r="C19" t="s">
        <v>74</v>
      </c>
      <c r="D19">
        <v>2002</v>
      </c>
      <c r="E19" s="72">
        <v>27.5</v>
      </c>
      <c r="F19" s="72">
        <v>2.2100000000000009</v>
      </c>
    </row>
    <row r="20" spans="1:6" x14ac:dyDescent="0.2">
      <c r="A20">
        <v>19</v>
      </c>
      <c r="B20">
        <v>27</v>
      </c>
      <c r="C20" t="s">
        <v>74</v>
      </c>
      <c r="D20">
        <v>2002</v>
      </c>
      <c r="E20" s="72">
        <v>27.61</v>
      </c>
      <c r="F20" s="72">
        <v>2.3200000000000003</v>
      </c>
    </row>
    <row r="21" spans="1:6" x14ac:dyDescent="0.2">
      <c r="A21">
        <v>20</v>
      </c>
      <c r="B21">
        <v>27</v>
      </c>
      <c r="C21" t="s">
        <v>74</v>
      </c>
      <c r="D21">
        <v>2002</v>
      </c>
      <c r="E21" s="72">
        <v>27.64</v>
      </c>
      <c r="F21" s="72">
        <v>2.3500000000000014</v>
      </c>
    </row>
    <row r="22" spans="1:6" x14ac:dyDescent="0.2">
      <c r="A22">
        <v>21</v>
      </c>
      <c r="B22">
        <v>33</v>
      </c>
      <c r="C22" t="s">
        <v>79</v>
      </c>
      <c r="D22">
        <v>2001</v>
      </c>
      <c r="E22" s="72">
        <v>27.94</v>
      </c>
      <c r="F22" s="72">
        <v>2.6500000000000021</v>
      </c>
    </row>
    <row r="23" spans="1:6" x14ac:dyDescent="0.2">
      <c r="A23">
        <v>22</v>
      </c>
      <c r="B23">
        <v>33</v>
      </c>
      <c r="C23" t="s">
        <v>79</v>
      </c>
      <c r="D23">
        <v>2001</v>
      </c>
      <c r="E23" s="72">
        <v>28.28</v>
      </c>
      <c r="F23" s="72">
        <v>2.990000000000002</v>
      </c>
    </row>
    <row r="24" spans="1:6" x14ac:dyDescent="0.2">
      <c r="A24">
        <v>23</v>
      </c>
      <c r="B24">
        <v>33</v>
      </c>
      <c r="C24" t="s">
        <v>79</v>
      </c>
      <c r="D24">
        <v>2001</v>
      </c>
      <c r="E24" s="72">
        <v>28.3</v>
      </c>
      <c r="F24" s="72">
        <v>3.0100000000000016</v>
      </c>
    </row>
    <row r="25" spans="1:6" x14ac:dyDescent="0.2">
      <c r="A25">
        <v>24</v>
      </c>
      <c r="B25">
        <v>61</v>
      </c>
      <c r="C25" t="s">
        <v>241</v>
      </c>
      <c r="D25">
        <v>2005</v>
      </c>
      <c r="E25" s="72">
        <v>28.4</v>
      </c>
      <c r="F25" s="72">
        <v>3.1099999999999994</v>
      </c>
    </row>
    <row r="26" spans="1:6" x14ac:dyDescent="0.2">
      <c r="A26">
        <v>25</v>
      </c>
      <c r="B26">
        <v>33</v>
      </c>
      <c r="C26" t="s">
        <v>79</v>
      </c>
      <c r="D26">
        <v>2001</v>
      </c>
      <c r="E26" s="72">
        <v>28.42</v>
      </c>
      <c r="F26" s="72">
        <v>3.1300000000000026</v>
      </c>
    </row>
    <row r="27" spans="1:6" x14ac:dyDescent="0.2">
      <c r="A27">
        <v>26</v>
      </c>
      <c r="B27">
        <v>61</v>
      </c>
      <c r="C27" t="s">
        <v>241</v>
      </c>
      <c r="D27">
        <v>2005</v>
      </c>
      <c r="E27" s="72">
        <v>28.48</v>
      </c>
      <c r="F27" s="72">
        <v>3.1900000000000013</v>
      </c>
    </row>
    <row r="28" spans="1:6" x14ac:dyDescent="0.2">
      <c r="A28">
        <v>27</v>
      </c>
      <c r="B28">
        <v>61</v>
      </c>
      <c r="C28" t="s">
        <v>241</v>
      </c>
      <c r="D28">
        <v>2005</v>
      </c>
      <c r="E28" s="72">
        <v>28.53</v>
      </c>
      <c r="F28" s="72">
        <v>3.240000000000002</v>
      </c>
    </row>
    <row r="29" spans="1:6" x14ac:dyDescent="0.2">
      <c r="A29">
        <v>28</v>
      </c>
      <c r="B29">
        <v>42</v>
      </c>
      <c r="C29" t="s">
        <v>113</v>
      </c>
      <c r="D29">
        <v>2004</v>
      </c>
      <c r="E29" s="72">
        <v>28.79</v>
      </c>
      <c r="F29" s="72">
        <v>3.5</v>
      </c>
    </row>
    <row r="30" spans="1:6" x14ac:dyDescent="0.2">
      <c r="A30">
        <v>29</v>
      </c>
      <c r="B30">
        <v>42</v>
      </c>
      <c r="C30" t="s">
        <v>113</v>
      </c>
      <c r="D30">
        <v>2004</v>
      </c>
      <c r="E30" s="72">
        <v>29.02</v>
      </c>
      <c r="F30" s="72">
        <v>3.7300000000000004</v>
      </c>
    </row>
    <row r="31" spans="1:6" x14ac:dyDescent="0.2">
      <c r="A31">
        <v>30</v>
      </c>
      <c r="B31">
        <v>80</v>
      </c>
      <c r="C31" t="s">
        <v>409</v>
      </c>
      <c r="D31">
        <v>2002</v>
      </c>
      <c r="E31" s="72">
        <v>29.16</v>
      </c>
      <c r="F31" s="72">
        <v>3.870000000000001</v>
      </c>
    </row>
    <row r="32" spans="1:6" x14ac:dyDescent="0.2">
      <c r="A32">
        <v>31</v>
      </c>
      <c r="B32">
        <v>42</v>
      </c>
      <c r="C32" t="s">
        <v>113</v>
      </c>
      <c r="D32">
        <v>2004</v>
      </c>
      <c r="E32" s="72">
        <v>29.17</v>
      </c>
      <c r="F32" s="72">
        <v>3.8800000000000026</v>
      </c>
    </row>
    <row r="33" spans="1:6" x14ac:dyDescent="0.2">
      <c r="A33">
        <v>32</v>
      </c>
      <c r="B33">
        <v>7</v>
      </c>
      <c r="C33" t="s">
        <v>11</v>
      </c>
      <c r="D33">
        <v>2002</v>
      </c>
      <c r="E33" s="72">
        <v>29.44</v>
      </c>
      <c r="F33" s="72">
        <v>4.1500000000000021</v>
      </c>
    </row>
    <row r="34" spans="1:6" x14ac:dyDescent="0.2">
      <c r="A34">
        <v>33</v>
      </c>
      <c r="B34">
        <v>7</v>
      </c>
      <c r="C34" t="s">
        <v>11</v>
      </c>
      <c r="D34">
        <v>2002</v>
      </c>
      <c r="E34" s="72">
        <v>29.57</v>
      </c>
      <c r="F34" s="72">
        <v>4.2800000000000011</v>
      </c>
    </row>
    <row r="35" spans="1:6" x14ac:dyDescent="0.2">
      <c r="A35">
        <v>34</v>
      </c>
      <c r="B35">
        <v>61</v>
      </c>
      <c r="C35" t="s">
        <v>241</v>
      </c>
      <c r="D35">
        <v>2005</v>
      </c>
      <c r="E35" s="72">
        <v>29.6</v>
      </c>
      <c r="F35" s="72">
        <v>4.3100000000000023</v>
      </c>
    </row>
    <row r="36" spans="1:6" x14ac:dyDescent="0.2">
      <c r="A36">
        <v>35</v>
      </c>
      <c r="B36">
        <v>80</v>
      </c>
      <c r="C36" t="s">
        <v>409</v>
      </c>
      <c r="D36">
        <v>2002</v>
      </c>
      <c r="E36" s="72">
        <v>29.74</v>
      </c>
      <c r="F36" s="72">
        <v>4.4499999999999993</v>
      </c>
    </row>
    <row r="37" spans="1:6" x14ac:dyDescent="0.2">
      <c r="A37">
        <v>36</v>
      </c>
      <c r="B37">
        <v>61</v>
      </c>
      <c r="C37" t="s">
        <v>241</v>
      </c>
      <c r="D37">
        <v>2005</v>
      </c>
      <c r="E37" s="72">
        <v>29.81</v>
      </c>
      <c r="F37" s="72">
        <v>4.5199999999999996</v>
      </c>
    </row>
    <row r="38" spans="1:6" x14ac:dyDescent="0.2">
      <c r="A38">
        <v>37</v>
      </c>
      <c r="B38">
        <v>88</v>
      </c>
      <c r="C38" t="s">
        <v>441</v>
      </c>
      <c r="D38">
        <v>2003</v>
      </c>
      <c r="E38" s="72">
        <v>29.85</v>
      </c>
      <c r="F38" s="72">
        <v>4.5600000000000023</v>
      </c>
    </row>
    <row r="39" spans="1:6" x14ac:dyDescent="0.2">
      <c r="A39">
        <v>38</v>
      </c>
      <c r="B39">
        <v>88</v>
      </c>
      <c r="C39" t="s">
        <v>441</v>
      </c>
      <c r="D39">
        <v>2003</v>
      </c>
      <c r="E39" s="72">
        <v>30.05</v>
      </c>
      <c r="F39" s="72">
        <v>4.7600000000000016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72">
        <v>30.32</v>
      </c>
      <c r="F40" s="72">
        <v>5.0300000000000011</v>
      </c>
    </row>
    <row r="41" spans="1:6" x14ac:dyDescent="0.2">
      <c r="A41">
        <v>40</v>
      </c>
      <c r="B41">
        <v>114</v>
      </c>
      <c r="C41" t="s">
        <v>463</v>
      </c>
      <c r="D41">
        <v>2004</v>
      </c>
      <c r="E41" s="72">
        <v>30.4</v>
      </c>
      <c r="F41" s="72">
        <v>5.1099999999999994</v>
      </c>
    </row>
    <row r="42" spans="1:6" x14ac:dyDescent="0.2">
      <c r="A42">
        <v>41</v>
      </c>
      <c r="B42">
        <v>114</v>
      </c>
      <c r="C42" t="s">
        <v>463</v>
      </c>
      <c r="D42">
        <v>2004</v>
      </c>
      <c r="E42" s="72">
        <v>30.44</v>
      </c>
      <c r="F42" s="72">
        <v>5.1500000000000021</v>
      </c>
    </row>
    <row r="43" spans="1:6" x14ac:dyDescent="0.2">
      <c r="A43">
        <v>42</v>
      </c>
      <c r="B43">
        <v>74</v>
      </c>
      <c r="C43" t="s">
        <v>275</v>
      </c>
      <c r="D43">
        <v>2006</v>
      </c>
      <c r="E43" s="72">
        <v>30.46</v>
      </c>
      <c r="F43" s="72">
        <v>5.1700000000000017</v>
      </c>
    </row>
    <row r="44" spans="1:6" x14ac:dyDescent="0.2">
      <c r="A44">
        <v>43</v>
      </c>
      <c r="B44">
        <v>64</v>
      </c>
      <c r="C44" t="s">
        <v>265</v>
      </c>
      <c r="D44">
        <v>2004</v>
      </c>
      <c r="E44" s="72">
        <v>30.5</v>
      </c>
      <c r="F44" s="72">
        <v>5.2100000000000009</v>
      </c>
    </row>
    <row r="45" spans="1:6" x14ac:dyDescent="0.2">
      <c r="A45">
        <v>44</v>
      </c>
      <c r="B45">
        <v>114</v>
      </c>
      <c r="C45" t="s">
        <v>463</v>
      </c>
      <c r="D45">
        <v>2004</v>
      </c>
      <c r="E45" s="72">
        <v>30.54</v>
      </c>
      <c r="F45" s="72">
        <v>5.25</v>
      </c>
    </row>
    <row r="46" spans="1:6" x14ac:dyDescent="0.2">
      <c r="A46">
        <v>45</v>
      </c>
      <c r="B46">
        <v>64</v>
      </c>
      <c r="C46" t="s">
        <v>265</v>
      </c>
      <c r="D46">
        <v>2004</v>
      </c>
      <c r="E46" s="72">
        <v>30.54</v>
      </c>
      <c r="F46" s="72">
        <v>5.25</v>
      </c>
    </row>
    <row r="47" spans="1:6" x14ac:dyDescent="0.2">
      <c r="A47">
        <v>46</v>
      </c>
      <c r="B47">
        <v>64</v>
      </c>
      <c r="C47" t="s">
        <v>265</v>
      </c>
      <c r="D47">
        <v>2004</v>
      </c>
      <c r="E47" s="72">
        <v>30.57</v>
      </c>
      <c r="F47" s="72">
        <v>5.2800000000000011</v>
      </c>
    </row>
    <row r="48" spans="1:6" x14ac:dyDescent="0.2">
      <c r="A48">
        <v>47</v>
      </c>
      <c r="B48">
        <v>12</v>
      </c>
      <c r="C48" t="s">
        <v>16</v>
      </c>
      <c r="D48">
        <v>2006</v>
      </c>
      <c r="E48" s="72">
        <v>30.57</v>
      </c>
      <c r="F48" s="72">
        <v>5.2800000000000011</v>
      </c>
    </row>
    <row r="49" spans="1:6" x14ac:dyDescent="0.2">
      <c r="A49">
        <v>48</v>
      </c>
      <c r="B49">
        <v>88</v>
      </c>
      <c r="C49" t="s">
        <v>441</v>
      </c>
      <c r="D49">
        <v>2003</v>
      </c>
      <c r="E49" s="72">
        <v>30.61</v>
      </c>
      <c r="F49" s="72">
        <v>5.32</v>
      </c>
    </row>
    <row r="50" spans="1:6" x14ac:dyDescent="0.2">
      <c r="A50">
        <v>49</v>
      </c>
      <c r="B50">
        <v>2</v>
      </c>
      <c r="C50" t="s">
        <v>6</v>
      </c>
      <c r="D50">
        <v>2005</v>
      </c>
      <c r="E50" s="72">
        <v>30.69</v>
      </c>
      <c r="F50" s="72">
        <v>5.4000000000000021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72">
        <v>30.77</v>
      </c>
      <c r="F51" s="72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72">
        <v>30.87</v>
      </c>
      <c r="F52" s="72">
        <v>5.5800000000000018</v>
      </c>
    </row>
    <row r="53" spans="1:6" x14ac:dyDescent="0.2">
      <c r="A53">
        <v>52</v>
      </c>
      <c r="B53">
        <v>114</v>
      </c>
      <c r="C53" t="s">
        <v>463</v>
      </c>
      <c r="D53">
        <v>2004</v>
      </c>
      <c r="E53" s="72">
        <v>30.89</v>
      </c>
      <c r="F53" s="72">
        <v>5.6000000000000014</v>
      </c>
    </row>
    <row r="54" spans="1:6" x14ac:dyDescent="0.2">
      <c r="A54">
        <v>53</v>
      </c>
      <c r="B54">
        <v>74</v>
      </c>
      <c r="C54" t="s">
        <v>275</v>
      </c>
      <c r="D54">
        <v>2006</v>
      </c>
      <c r="E54" s="72">
        <v>30.93</v>
      </c>
      <c r="F54" s="72">
        <v>5.6400000000000006</v>
      </c>
    </row>
    <row r="55" spans="1:6" x14ac:dyDescent="0.2">
      <c r="A55">
        <v>54</v>
      </c>
      <c r="B55">
        <v>86</v>
      </c>
      <c r="C55" t="s">
        <v>426</v>
      </c>
      <c r="D55">
        <v>2004</v>
      </c>
      <c r="E55" s="72">
        <v>30.93</v>
      </c>
      <c r="F55" s="72">
        <v>5.6400000000000006</v>
      </c>
    </row>
    <row r="56" spans="1:6" x14ac:dyDescent="0.2">
      <c r="A56">
        <v>55</v>
      </c>
      <c r="B56">
        <v>2</v>
      </c>
      <c r="C56" t="s">
        <v>6</v>
      </c>
      <c r="D56">
        <v>2005</v>
      </c>
      <c r="E56" s="72">
        <v>30.94</v>
      </c>
      <c r="F56" s="72">
        <v>5.6500000000000021</v>
      </c>
    </row>
    <row r="57" spans="1:6" x14ac:dyDescent="0.2">
      <c r="A57">
        <v>56</v>
      </c>
      <c r="B57">
        <v>74</v>
      </c>
      <c r="C57" t="s">
        <v>275</v>
      </c>
      <c r="D57">
        <v>2006</v>
      </c>
      <c r="E57" s="72">
        <v>30.97</v>
      </c>
      <c r="F57" s="72">
        <v>5.68</v>
      </c>
    </row>
    <row r="58" spans="1:6" x14ac:dyDescent="0.2">
      <c r="A58">
        <v>57</v>
      </c>
      <c r="B58">
        <v>2</v>
      </c>
      <c r="C58" t="s">
        <v>6</v>
      </c>
      <c r="D58">
        <v>2005</v>
      </c>
      <c r="E58" s="72">
        <v>30.98</v>
      </c>
      <c r="F58" s="72">
        <v>5.6900000000000013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72">
        <v>30.99</v>
      </c>
      <c r="F59" s="72">
        <v>5.6999999999999993</v>
      </c>
    </row>
    <row r="60" spans="1:6" x14ac:dyDescent="0.2">
      <c r="A60">
        <v>59</v>
      </c>
      <c r="B60">
        <v>47</v>
      </c>
      <c r="C60" t="s">
        <v>120</v>
      </c>
      <c r="D60">
        <v>2002</v>
      </c>
      <c r="E60" s="72">
        <v>31</v>
      </c>
      <c r="F60" s="72">
        <v>5.7100000000000009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72">
        <v>31.01</v>
      </c>
      <c r="F61" s="72">
        <v>5.7200000000000024</v>
      </c>
    </row>
    <row r="62" spans="1:6" x14ac:dyDescent="0.2">
      <c r="A62">
        <v>61</v>
      </c>
      <c r="B62">
        <v>125</v>
      </c>
      <c r="C62" t="s">
        <v>474</v>
      </c>
      <c r="D62">
        <v>2001</v>
      </c>
      <c r="E62" s="72">
        <v>31.03</v>
      </c>
      <c r="F62" s="72">
        <v>5.740000000000002</v>
      </c>
    </row>
    <row r="63" spans="1:6" x14ac:dyDescent="0.2">
      <c r="A63">
        <v>62</v>
      </c>
      <c r="B63">
        <v>88</v>
      </c>
      <c r="C63" t="s">
        <v>441</v>
      </c>
      <c r="D63">
        <v>2003</v>
      </c>
      <c r="E63" s="72">
        <v>31.09</v>
      </c>
      <c r="F63" s="72">
        <v>5.8000000000000007</v>
      </c>
    </row>
    <row r="64" spans="1:6" x14ac:dyDescent="0.2">
      <c r="A64">
        <v>63</v>
      </c>
      <c r="B64">
        <v>86</v>
      </c>
      <c r="C64" t="s">
        <v>426</v>
      </c>
      <c r="D64">
        <v>2004</v>
      </c>
      <c r="E64" s="72">
        <v>31.11</v>
      </c>
      <c r="F64" s="72">
        <v>5.82</v>
      </c>
    </row>
    <row r="65" spans="1:6" x14ac:dyDescent="0.2">
      <c r="A65">
        <v>64</v>
      </c>
      <c r="B65">
        <v>11</v>
      </c>
      <c r="C65" t="s">
        <v>15</v>
      </c>
      <c r="D65">
        <v>2006</v>
      </c>
      <c r="E65" s="72">
        <v>31.18</v>
      </c>
      <c r="F65" s="72">
        <v>5.8900000000000006</v>
      </c>
    </row>
    <row r="66" spans="1:6" x14ac:dyDescent="0.2">
      <c r="A66">
        <v>65</v>
      </c>
      <c r="B66">
        <v>86</v>
      </c>
      <c r="C66" t="s">
        <v>426</v>
      </c>
      <c r="D66">
        <v>2004</v>
      </c>
      <c r="E66" s="72">
        <v>31.26</v>
      </c>
      <c r="F66" s="72">
        <v>5.9700000000000024</v>
      </c>
    </row>
    <row r="67" spans="1:6" x14ac:dyDescent="0.2">
      <c r="A67">
        <v>66</v>
      </c>
      <c r="B67">
        <v>114</v>
      </c>
      <c r="C67" t="s">
        <v>463</v>
      </c>
      <c r="D67">
        <v>2004</v>
      </c>
      <c r="E67" s="72">
        <v>31.28</v>
      </c>
      <c r="F67" s="72">
        <v>5.990000000000002</v>
      </c>
    </row>
    <row r="68" spans="1:6" x14ac:dyDescent="0.2">
      <c r="A68">
        <v>67</v>
      </c>
      <c r="B68">
        <v>84</v>
      </c>
      <c r="C68" t="s">
        <v>422</v>
      </c>
      <c r="D68">
        <v>2006</v>
      </c>
      <c r="E68" s="72">
        <v>31.46</v>
      </c>
      <c r="F68" s="72">
        <v>6.1700000000000017</v>
      </c>
    </row>
    <row r="69" spans="1:6" x14ac:dyDescent="0.2">
      <c r="A69">
        <v>68</v>
      </c>
      <c r="B69">
        <v>65</v>
      </c>
      <c r="C69" t="s">
        <v>266</v>
      </c>
      <c r="D69">
        <v>2004</v>
      </c>
      <c r="E69" s="72">
        <v>31.66</v>
      </c>
      <c r="F69" s="72">
        <v>6.370000000000001</v>
      </c>
    </row>
    <row r="70" spans="1:6" x14ac:dyDescent="0.2">
      <c r="A70">
        <v>69</v>
      </c>
      <c r="B70">
        <v>11</v>
      </c>
      <c r="C70" t="s">
        <v>15</v>
      </c>
      <c r="D70">
        <v>2006</v>
      </c>
      <c r="E70" s="72">
        <v>31.76</v>
      </c>
      <c r="F70" s="72">
        <v>6.4700000000000024</v>
      </c>
    </row>
    <row r="71" spans="1:6" x14ac:dyDescent="0.2">
      <c r="A71">
        <v>70</v>
      </c>
      <c r="B71">
        <v>82</v>
      </c>
      <c r="C71" t="s">
        <v>414</v>
      </c>
      <c r="D71">
        <v>2004</v>
      </c>
      <c r="E71" s="72">
        <v>31.91</v>
      </c>
      <c r="F71" s="72">
        <v>6.620000000000001</v>
      </c>
    </row>
    <row r="72" spans="1:6" x14ac:dyDescent="0.2">
      <c r="A72">
        <v>71</v>
      </c>
      <c r="B72">
        <v>2</v>
      </c>
      <c r="C72" t="s">
        <v>6</v>
      </c>
      <c r="D72">
        <v>2005</v>
      </c>
      <c r="E72" s="72">
        <v>31.93</v>
      </c>
      <c r="F72" s="72">
        <v>6.6400000000000006</v>
      </c>
    </row>
    <row r="73" spans="1:6" x14ac:dyDescent="0.2">
      <c r="A73">
        <v>72</v>
      </c>
      <c r="B73">
        <v>125</v>
      </c>
      <c r="C73" t="s">
        <v>474</v>
      </c>
      <c r="D73">
        <v>2001</v>
      </c>
      <c r="E73" s="72">
        <v>31.98</v>
      </c>
      <c r="F73" s="72">
        <v>6.6900000000000013</v>
      </c>
    </row>
    <row r="74" spans="1:6" x14ac:dyDescent="0.2">
      <c r="A74">
        <v>73</v>
      </c>
      <c r="B74">
        <v>39</v>
      </c>
      <c r="C74" t="s">
        <v>431</v>
      </c>
      <c r="D74">
        <v>2006</v>
      </c>
      <c r="E74" s="72">
        <v>31.98</v>
      </c>
      <c r="F74" s="72">
        <v>6.6900000000000013</v>
      </c>
    </row>
    <row r="75" spans="1:6" x14ac:dyDescent="0.2">
      <c r="A75">
        <v>74</v>
      </c>
      <c r="B75">
        <v>65</v>
      </c>
      <c r="C75" t="s">
        <v>266</v>
      </c>
      <c r="D75">
        <v>2004</v>
      </c>
      <c r="E75" s="72">
        <v>31.99</v>
      </c>
      <c r="F75" s="72">
        <v>6.6999999999999993</v>
      </c>
    </row>
    <row r="76" spans="1:6" x14ac:dyDescent="0.2">
      <c r="A76">
        <v>75</v>
      </c>
      <c r="B76">
        <v>82</v>
      </c>
      <c r="C76" t="s">
        <v>414</v>
      </c>
      <c r="D76">
        <v>2004</v>
      </c>
      <c r="E76" s="72">
        <v>32.04</v>
      </c>
      <c r="F76" s="72">
        <v>6.75</v>
      </c>
    </row>
    <row r="77" spans="1:6" x14ac:dyDescent="0.2">
      <c r="A77">
        <v>76</v>
      </c>
      <c r="B77">
        <v>2</v>
      </c>
      <c r="C77" t="s">
        <v>6</v>
      </c>
      <c r="D77">
        <v>2005</v>
      </c>
      <c r="E77" s="72">
        <v>32.049999999999997</v>
      </c>
      <c r="F77" s="72">
        <v>6.759999999999998</v>
      </c>
    </row>
    <row r="78" spans="1:6" x14ac:dyDescent="0.2">
      <c r="A78">
        <v>77</v>
      </c>
      <c r="B78">
        <v>82</v>
      </c>
      <c r="C78" t="s">
        <v>414</v>
      </c>
      <c r="D78">
        <v>2004</v>
      </c>
      <c r="E78" s="72">
        <v>32.14</v>
      </c>
      <c r="F78" s="72">
        <v>6.8500000000000014</v>
      </c>
    </row>
    <row r="79" spans="1:6" x14ac:dyDescent="0.2">
      <c r="A79">
        <v>78</v>
      </c>
      <c r="B79">
        <v>4</v>
      </c>
      <c r="C79" t="s">
        <v>8</v>
      </c>
      <c r="D79">
        <v>2006</v>
      </c>
      <c r="E79" s="72">
        <v>32.159999999999997</v>
      </c>
      <c r="F79" s="72">
        <v>6.8699999999999974</v>
      </c>
    </row>
    <row r="80" spans="1:6" x14ac:dyDescent="0.2">
      <c r="A80">
        <v>79</v>
      </c>
      <c r="B80">
        <v>39</v>
      </c>
      <c r="C80" t="s">
        <v>431</v>
      </c>
      <c r="D80">
        <v>2006</v>
      </c>
      <c r="E80" s="72">
        <v>32.22</v>
      </c>
      <c r="F80" s="72">
        <v>6.93</v>
      </c>
    </row>
    <row r="81" spans="1:6" x14ac:dyDescent="0.2">
      <c r="A81">
        <v>80</v>
      </c>
      <c r="B81">
        <v>125</v>
      </c>
      <c r="C81" t="s">
        <v>474</v>
      </c>
      <c r="D81">
        <v>2001</v>
      </c>
      <c r="E81" s="72">
        <v>32.299999999999997</v>
      </c>
      <c r="F81" s="72">
        <v>7.009999999999998</v>
      </c>
    </row>
    <row r="82" spans="1:6" x14ac:dyDescent="0.2">
      <c r="A82">
        <v>81</v>
      </c>
      <c r="B82">
        <v>39</v>
      </c>
      <c r="C82" t="s">
        <v>431</v>
      </c>
      <c r="D82">
        <v>2006</v>
      </c>
      <c r="E82" s="72">
        <v>32.33</v>
      </c>
      <c r="F82" s="72">
        <v>7.0399999999999991</v>
      </c>
    </row>
    <row r="83" spans="1:6" x14ac:dyDescent="0.2">
      <c r="A83">
        <v>82</v>
      </c>
      <c r="B83">
        <v>84</v>
      </c>
      <c r="C83" t="s">
        <v>422</v>
      </c>
      <c r="D83">
        <v>2006</v>
      </c>
      <c r="E83" s="72">
        <v>32.39</v>
      </c>
      <c r="F83" s="72">
        <v>7.1000000000000014</v>
      </c>
    </row>
    <row r="84" spans="1:6" x14ac:dyDescent="0.2">
      <c r="A84">
        <v>83</v>
      </c>
      <c r="B84">
        <v>39</v>
      </c>
      <c r="C84" t="s">
        <v>431</v>
      </c>
      <c r="D84">
        <v>2006</v>
      </c>
      <c r="E84" s="72">
        <v>32.409999999999997</v>
      </c>
      <c r="F84" s="72">
        <v>7.1199999999999974</v>
      </c>
    </row>
    <row r="85" spans="1:6" x14ac:dyDescent="0.2">
      <c r="A85">
        <v>84</v>
      </c>
      <c r="B85">
        <v>4</v>
      </c>
      <c r="C85" t="s">
        <v>8</v>
      </c>
      <c r="D85">
        <v>2006</v>
      </c>
      <c r="E85" s="72">
        <v>32.51</v>
      </c>
      <c r="F85" s="72">
        <v>7.2199999999999989</v>
      </c>
    </row>
    <row r="86" spans="1:6" x14ac:dyDescent="0.2">
      <c r="A86">
        <v>85</v>
      </c>
      <c r="B86">
        <v>82</v>
      </c>
      <c r="C86" t="s">
        <v>414</v>
      </c>
      <c r="D86">
        <v>2004</v>
      </c>
      <c r="E86" s="72">
        <v>32.53</v>
      </c>
      <c r="F86" s="72">
        <v>7.240000000000002</v>
      </c>
    </row>
    <row r="87" spans="1:6" x14ac:dyDescent="0.2">
      <c r="A87">
        <v>86</v>
      </c>
      <c r="B87">
        <v>117</v>
      </c>
      <c r="C87" t="s">
        <v>466</v>
      </c>
      <c r="D87">
        <v>2005</v>
      </c>
      <c r="E87" s="72">
        <v>32.81</v>
      </c>
      <c r="F87" s="72">
        <v>7.5200000000000031</v>
      </c>
    </row>
    <row r="88" spans="1:6" x14ac:dyDescent="0.2">
      <c r="A88">
        <v>87</v>
      </c>
      <c r="B88">
        <v>117</v>
      </c>
      <c r="C88" t="s">
        <v>466</v>
      </c>
      <c r="D88">
        <v>2005</v>
      </c>
      <c r="E88" s="72">
        <v>32.979999999999997</v>
      </c>
      <c r="F88" s="72">
        <v>7.6899999999999977</v>
      </c>
    </row>
    <row r="89" spans="1:6" x14ac:dyDescent="0.2">
      <c r="A89">
        <v>88</v>
      </c>
      <c r="B89">
        <v>117</v>
      </c>
      <c r="C89" t="s">
        <v>466</v>
      </c>
      <c r="D89">
        <v>2005</v>
      </c>
      <c r="E89" s="72">
        <v>33.35</v>
      </c>
      <c r="F89" s="72">
        <v>8.0600000000000023</v>
      </c>
    </row>
    <row r="90" spans="1:6" x14ac:dyDescent="0.2">
      <c r="A90">
        <v>89</v>
      </c>
      <c r="B90">
        <v>38</v>
      </c>
      <c r="C90" t="s">
        <v>429</v>
      </c>
      <c r="D90">
        <v>2004</v>
      </c>
      <c r="E90" s="72">
        <v>33.54</v>
      </c>
      <c r="F90" s="72">
        <v>8.25</v>
      </c>
    </row>
    <row r="91" spans="1:6" x14ac:dyDescent="0.2">
      <c r="A91">
        <v>90</v>
      </c>
      <c r="B91">
        <v>38</v>
      </c>
      <c r="C91" t="s">
        <v>429</v>
      </c>
      <c r="D91">
        <v>2004</v>
      </c>
      <c r="E91" s="72">
        <v>33.61</v>
      </c>
      <c r="F91" s="72">
        <v>8.32</v>
      </c>
    </row>
    <row r="92" spans="1:6" x14ac:dyDescent="0.2">
      <c r="A92">
        <v>91</v>
      </c>
      <c r="B92">
        <v>117</v>
      </c>
      <c r="C92" t="s">
        <v>466</v>
      </c>
      <c r="D92">
        <v>2004</v>
      </c>
      <c r="E92" s="72">
        <v>33.619999999999997</v>
      </c>
      <c r="F92" s="72">
        <v>8.3299999999999983</v>
      </c>
    </row>
    <row r="93" spans="1:6" x14ac:dyDescent="0.2">
      <c r="A93">
        <v>92</v>
      </c>
      <c r="B93">
        <v>52</v>
      </c>
      <c r="C93" t="s">
        <v>125</v>
      </c>
      <c r="D93">
        <v>2006</v>
      </c>
      <c r="E93" s="72">
        <v>34.43</v>
      </c>
      <c r="F93" s="72">
        <v>9.14</v>
      </c>
    </row>
    <row r="94" spans="1:6" x14ac:dyDescent="0.2">
      <c r="A94">
        <v>93</v>
      </c>
      <c r="B94">
        <v>68</v>
      </c>
      <c r="C94" t="s">
        <v>269</v>
      </c>
      <c r="D94">
        <v>2005</v>
      </c>
      <c r="E94" s="72">
        <v>34.82</v>
      </c>
      <c r="F94" s="72">
        <v>9.5300000000000011</v>
      </c>
    </row>
    <row r="95" spans="1:6" x14ac:dyDescent="0.2">
      <c r="A95">
        <v>94</v>
      </c>
      <c r="B95">
        <v>68</v>
      </c>
      <c r="C95" t="s">
        <v>269</v>
      </c>
      <c r="D95">
        <v>2005</v>
      </c>
      <c r="E95" s="72">
        <v>35.659999999999997</v>
      </c>
      <c r="F95" s="72">
        <v>10.369999999999997</v>
      </c>
    </row>
    <row r="96" spans="1:6" x14ac:dyDescent="0.2">
      <c r="A96">
        <v>95</v>
      </c>
      <c r="B96">
        <v>68</v>
      </c>
      <c r="C96" t="s">
        <v>269</v>
      </c>
      <c r="D96">
        <v>2005</v>
      </c>
      <c r="E96" s="72">
        <v>35.979999999999997</v>
      </c>
      <c r="F96" s="72">
        <v>10.689999999999998</v>
      </c>
    </row>
  </sheetData>
  <sortState ref="B2:E97">
    <sortCondition ref="E2:E97"/>
  </sortState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1"/>
  <sheetViews>
    <sheetView zoomScaleNormal="100" workbookViewId="0">
      <selection activeCell="I31" sqref="I31"/>
    </sheetView>
  </sheetViews>
  <sheetFormatPr baseColWidth="10" defaultRowHeight="15" x14ac:dyDescent="0.2"/>
  <cols>
    <col min="1" max="1" width="3.83203125" bestFit="1" customWidth="1"/>
    <col min="2" max="2" width="8.83203125" customWidth="1"/>
    <col min="3" max="3" width="16.33203125" bestFit="1" customWidth="1"/>
    <col min="4" max="4" width="16.33203125" style="3" bestFit="1" customWidth="1"/>
    <col min="5" max="5" width="6.6640625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2">
      <c r="A2">
        <v>61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26.562999999999999</v>
      </c>
      <c r="F2">
        <f t="shared" ref="F2:F33" si="0">E2-Bestzeit</f>
        <v>0</v>
      </c>
    </row>
    <row r="3" spans="1:7" x14ac:dyDescent="0.2">
      <c r="A3">
        <v>49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26.786000000000001</v>
      </c>
      <c r="F3">
        <f t="shared" si="0"/>
        <v>0.22300000000000253</v>
      </c>
    </row>
    <row r="4" spans="1:7" x14ac:dyDescent="0.2">
      <c r="A4">
        <v>37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26.957000000000001</v>
      </c>
      <c r="F4">
        <f t="shared" si="0"/>
        <v>0.3940000000000019</v>
      </c>
    </row>
    <row r="5" spans="1:7" x14ac:dyDescent="0.2">
      <c r="A5">
        <v>25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27.050999999999998</v>
      </c>
      <c r="F5">
        <f t="shared" si="0"/>
        <v>0.48799999999999955</v>
      </c>
    </row>
    <row r="6" spans="1:7" x14ac:dyDescent="0.2">
      <c r="A6">
        <v>71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27.177</v>
      </c>
      <c r="F6">
        <f t="shared" si="0"/>
        <v>0.61400000000000077</v>
      </c>
    </row>
    <row r="7" spans="1:7" x14ac:dyDescent="0.2">
      <c r="A7">
        <v>50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27.672000000000001</v>
      </c>
      <c r="F7">
        <f t="shared" si="0"/>
        <v>1.1090000000000018</v>
      </c>
    </row>
    <row r="8" spans="1:7" x14ac:dyDescent="0.2">
      <c r="A8">
        <v>38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27.858000000000001</v>
      </c>
      <c r="F8">
        <f t="shared" si="0"/>
        <v>1.2950000000000017</v>
      </c>
    </row>
    <row r="9" spans="1:7" x14ac:dyDescent="0.2">
      <c r="A9">
        <v>60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27.9</v>
      </c>
      <c r="F9">
        <f t="shared" si="0"/>
        <v>1.3369999999999997</v>
      </c>
    </row>
    <row r="10" spans="1:7" x14ac:dyDescent="0.2">
      <c r="A10">
        <v>26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27.934999999999999</v>
      </c>
      <c r="F10">
        <f t="shared" si="0"/>
        <v>1.3719999999999999</v>
      </c>
    </row>
    <row r="11" spans="1:7" x14ac:dyDescent="0.2">
      <c r="A11">
        <v>72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28.245000000000001</v>
      </c>
      <c r="F11">
        <f t="shared" si="0"/>
        <v>1.6820000000000022</v>
      </c>
    </row>
    <row r="12" spans="1:7" x14ac:dyDescent="0.2">
      <c r="A12">
        <v>42</v>
      </c>
      <c r="B12">
        <v>7</v>
      </c>
      <c r="C12" t="str">
        <f>VLOOKUP(B12,'Startnummern Regio'!A:B,2,0)</f>
        <v>Luisa Seifritz</v>
      </c>
      <c r="D12" s="3">
        <f>VLOOKUP(B12,'Startnummern Regio'!A:C,3,0)</f>
        <v>2002</v>
      </c>
      <c r="E12">
        <v>29.803000000000001</v>
      </c>
      <c r="F12">
        <f t="shared" si="0"/>
        <v>3.240000000000002</v>
      </c>
    </row>
    <row r="13" spans="1:7" x14ac:dyDescent="0.2">
      <c r="A13">
        <v>31</v>
      </c>
      <c r="B13">
        <v>7</v>
      </c>
      <c r="C13" t="str">
        <f>VLOOKUP(B13,'Startnummern Regio'!A:B,2,0)</f>
        <v>Luisa Seifritz</v>
      </c>
      <c r="D13" s="3">
        <f>VLOOKUP(B13,'Startnummern Regio'!A:C,3,0)</f>
        <v>2002</v>
      </c>
      <c r="E13">
        <v>30.038</v>
      </c>
      <c r="F13">
        <f t="shared" si="0"/>
        <v>3.4750000000000014</v>
      </c>
    </row>
    <row r="14" spans="1:7" x14ac:dyDescent="0.2">
      <c r="A14">
        <v>30</v>
      </c>
      <c r="B14">
        <v>5</v>
      </c>
      <c r="C14" t="str">
        <f>VLOOKUP(B14,'Startnummern Regio'!A:B,2,0)</f>
        <v>Hanna Höflinger</v>
      </c>
      <c r="D14" s="3">
        <f>VLOOKUP(B14,'Startnummern Regio'!A:C,3,0)</f>
        <v>2002</v>
      </c>
      <c r="E14">
        <v>30.138999999999999</v>
      </c>
      <c r="F14">
        <f t="shared" si="0"/>
        <v>3.5760000000000005</v>
      </c>
    </row>
    <row r="15" spans="1:7" x14ac:dyDescent="0.2">
      <c r="A15">
        <v>70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30.36</v>
      </c>
      <c r="F15">
        <f t="shared" si="0"/>
        <v>3.7970000000000006</v>
      </c>
    </row>
    <row r="16" spans="1:7" x14ac:dyDescent="0.2">
      <c r="A16">
        <v>53</v>
      </c>
      <c r="B16">
        <v>7</v>
      </c>
      <c r="C16" t="str">
        <f>VLOOKUP(B16,'Startnummern Regio'!A:B,2,0)</f>
        <v>Luisa Seifritz</v>
      </c>
      <c r="D16" s="3">
        <f>VLOOKUP(B16,'Startnummern Regio'!A:C,3,0)</f>
        <v>2002</v>
      </c>
      <c r="E16">
        <v>30.404</v>
      </c>
      <c r="F16">
        <f t="shared" si="0"/>
        <v>3.8410000000000011</v>
      </c>
    </row>
    <row r="17" spans="1:6" x14ac:dyDescent="0.2">
      <c r="A17">
        <v>44</v>
      </c>
      <c r="B17">
        <v>3</v>
      </c>
      <c r="C17" t="str">
        <f>VLOOKUP(B17,'Startnummern Regio'!A:B,2,0)</f>
        <v>Dennis Möllinger</v>
      </c>
      <c r="D17" s="3">
        <f>VLOOKUP(B17,'Startnummern Regio'!A:C,3,0)</f>
        <v>2003</v>
      </c>
      <c r="E17">
        <v>30.751999999999999</v>
      </c>
      <c r="F17">
        <f t="shared" si="0"/>
        <v>4.1890000000000001</v>
      </c>
    </row>
    <row r="18" spans="1:6" x14ac:dyDescent="0.2">
      <c r="A18">
        <v>32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30.806000000000001</v>
      </c>
      <c r="F18">
        <f t="shared" si="0"/>
        <v>4.2430000000000021</v>
      </c>
    </row>
    <row r="19" spans="1:6" x14ac:dyDescent="0.2">
      <c r="A19">
        <v>68</v>
      </c>
      <c r="B19">
        <v>1</v>
      </c>
      <c r="C19" t="str">
        <f>VLOOKUP(B19,'Startnummern Regio'!A:B,2,0)</f>
        <v>Mika Knöll</v>
      </c>
      <c r="D19" s="3">
        <f>VLOOKUP(B19,'Startnummern Regio'!A:C,3,0)</f>
        <v>2005</v>
      </c>
      <c r="E19">
        <v>30.864000000000001</v>
      </c>
      <c r="F19">
        <f t="shared" si="0"/>
        <v>4.3010000000000019</v>
      </c>
    </row>
    <row r="20" spans="1:6" x14ac:dyDescent="0.2">
      <c r="A20">
        <v>33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31.052</v>
      </c>
      <c r="F20">
        <f t="shared" si="0"/>
        <v>4.4890000000000008</v>
      </c>
    </row>
    <row r="21" spans="1:6" x14ac:dyDescent="0.2">
      <c r="A21">
        <v>65</v>
      </c>
      <c r="B21">
        <v>3</v>
      </c>
      <c r="C21" t="str">
        <f>VLOOKUP(B21,'Startnummern Regio'!A:B,2,0)</f>
        <v>Dennis Möllinger</v>
      </c>
      <c r="D21" s="3">
        <f>VLOOKUP(B21,'Startnummern Regio'!A:C,3,0)</f>
        <v>2003</v>
      </c>
      <c r="E21">
        <v>31.123000000000001</v>
      </c>
      <c r="F21">
        <f t="shared" si="0"/>
        <v>4.5600000000000023</v>
      </c>
    </row>
    <row r="22" spans="1:6" x14ac:dyDescent="0.2">
      <c r="A22">
        <v>56</v>
      </c>
      <c r="B22">
        <v>3</v>
      </c>
      <c r="C22" t="str">
        <f>VLOOKUP(B22,'Startnummern Regio'!A:B,2,0)</f>
        <v>Dennis Möllinger</v>
      </c>
      <c r="D22" s="3">
        <f>VLOOKUP(B22,'Startnummern Regio'!A:C,3,0)</f>
        <v>2003</v>
      </c>
      <c r="E22">
        <v>31.331</v>
      </c>
      <c r="F22">
        <f t="shared" si="0"/>
        <v>4.7680000000000007</v>
      </c>
    </row>
    <row r="23" spans="1:6" x14ac:dyDescent="0.2">
      <c r="A23">
        <v>23</v>
      </c>
      <c r="B23">
        <v>1</v>
      </c>
      <c r="C23" t="str">
        <f>VLOOKUP(B23,'Startnummern Regio'!A:B,2,0)</f>
        <v>Mika Knöll</v>
      </c>
      <c r="D23" s="3">
        <f>VLOOKUP(B23,'Startnummern Regio'!A:C,3,0)</f>
        <v>2005</v>
      </c>
      <c r="E23">
        <v>31.492999999999999</v>
      </c>
      <c r="F23">
        <f t="shared" si="0"/>
        <v>4.93</v>
      </c>
    </row>
    <row r="24" spans="1:6" x14ac:dyDescent="0.2">
      <c r="A24">
        <v>55</v>
      </c>
      <c r="B24">
        <v>9</v>
      </c>
      <c r="C24" t="str">
        <f>VLOOKUP(B24,'Startnummern Regio'!A:B,2,0)</f>
        <v>Thomas Isele</v>
      </c>
      <c r="D24" s="3">
        <f>VLOOKUP(B24,'Startnummern Regio'!A:C,3,0)</f>
        <v>2003</v>
      </c>
      <c r="E24">
        <v>31.571999999999999</v>
      </c>
      <c r="F24">
        <f t="shared" si="0"/>
        <v>5.0090000000000003</v>
      </c>
    </row>
    <row r="25" spans="1:6" x14ac:dyDescent="0.2">
      <c r="A25">
        <v>58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31.577999999999999</v>
      </c>
      <c r="F25">
        <f t="shared" si="0"/>
        <v>5.0150000000000006</v>
      </c>
    </row>
    <row r="26" spans="1:6" x14ac:dyDescent="0.2">
      <c r="A26">
        <v>45</v>
      </c>
      <c r="B26">
        <v>9</v>
      </c>
      <c r="C26" t="str">
        <f>VLOOKUP(B26,'Startnummern Regio'!A:B,2,0)</f>
        <v>Thomas Isele</v>
      </c>
      <c r="D26" s="3">
        <f>VLOOKUP(B26,'Startnummern Regio'!A:C,3,0)</f>
        <v>2003</v>
      </c>
      <c r="E26">
        <v>31.59</v>
      </c>
      <c r="F26">
        <f t="shared" si="0"/>
        <v>5.027000000000001</v>
      </c>
    </row>
    <row r="27" spans="1:6" x14ac:dyDescent="0.2">
      <c r="A27">
        <v>64</v>
      </c>
      <c r="B27">
        <v>9</v>
      </c>
      <c r="C27" t="str">
        <f>VLOOKUP(B27,'Startnummern Regio'!A:B,2,0)</f>
        <v>Thomas Isele</v>
      </c>
      <c r="D27" s="3">
        <f>VLOOKUP(B27,'Startnummern Regio'!A:C,3,0)</f>
        <v>2003</v>
      </c>
      <c r="E27">
        <v>31.625</v>
      </c>
      <c r="F27">
        <f t="shared" si="0"/>
        <v>5.0620000000000012</v>
      </c>
    </row>
    <row r="28" spans="1:6" x14ac:dyDescent="0.2">
      <c r="A28">
        <v>48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31.835999999999999</v>
      </c>
      <c r="F28">
        <f t="shared" si="0"/>
        <v>5.2729999999999997</v>
      </c>
    </row>
    <row r="29" spans="1:6" x14ac:dyDescent="0.2">
      <c r="A29">
        <v>35</v>
      </c>
      <c r="B29">
        <v>2</v>
      </c>
      <c r="C29" t="str">
        <f>VLOOKUP(B29,'Startnummern Regio'!A:B,2,0)</f>
        <v>Robin Holz</v>
      </c>
      <c r="D29" s="3">
        <f>VLOOKUP(B29,'Startnummern Regio'!A:C,3,0)</f>
        <v>2005</v>
      </c>
      <c r="E29">
        <v>32.020000000000003</v>
      </c>
      <c r="F29">
        <f t="shared" si="0"/>
        <v>5.4570000000000043</v>
      </c>
    </row>
    <row r="30" spans="1:6" x14ac:dyDescent="0.2">
      <c r="A30">
        <v>36</v>
      </c>
      <c r="B30">
        <v>1</v>
      </c>
      <c r="C30" t="str">
        <f>VLOOKUP(B30,'Startnummern Regio'!A:B,2,0)</f>
        <v>Mika Knöll</v>
      </c>
      <c r="D30" s="3">
        <f>VLOOKUP(B30,'Startnummern Regio'!A:C,3,0)</f>
        <v>2005</v>
      </c>
      <c r="E30">
        <v>32.026000000000003</v>
      </c>
      <c r="F30">
        <f t="shared" si="0"/>
        <v>5.4630000000000045</v>
      </c>
    </row>
    <row r="31" spans="1:6" x14ac:dyDescent="0.2">
      <c r="A31">
        <v>67</v>
      </c>
      <c r="B31">
        <v>2</v>
      </c>
      <c r="C31" t="str">
        <f>VLOOKUP(B31,'Startnummern Regio'!A:B,2,0)</f>
        <v>Robin Holz</v>
      </c>
      <c r="D31" s="3">
        <f>VLOOKUP(B31,'Startnummern Regio'!A:C,3,0)</f>
        <v>2005</v>
      </c>
      <c r="E31">
        <v>32.146000000000001</v>
      </c>
      <c r="F31">
        <f t="shared" si="0"/>
        <v>5.583000000000002</v>
      </c>
    </row>
    <row r="32" spans="1:6" x14ac:dyDescent="0.2">
      <c r="A32">
        <v>34</v>
      </c>
      <c r="B32">
        <v>4</v>
      </c>
      <c r="C32" t="str">
        <f>VLOOKUP(B32,'Startnummern Regio'!A:B,2,0)</f>
        <v>Moritz Wiesler</v>
      </c>
      <c r="D32" s="3">
        <f>VLOOKUP(B32,'Startnummern Regio'!A:C,3,0)</f>
        <v>2006</v>
      </c>
      <c r="E32">
        <v>32.225999999999999</v>
      </c>
      <c r="F32">
        <f t="shared" si="0"/>
        <v>5.6630000000000003</v>
      </c>
    </row>
    <row r="33" spans="1:6" x14ac:dyDescent="0.2">
      <c r="A33">
        <v>59</v>
      </c>
      <c r="B33">
        <v>2</v>
      </c>
      <c r="C33" t="str">
        <f>VLOOKUP(B33,'Startnummern Regio'!A:B,2,0)</f>
        <v>Robin Holz</v>
      </c>
      <c r="D33" s="3">
        <f>VLOOKUP(B33,'Startnummern Regio'!A:C,3,0)</f>
        <v>2005</v>
      </c>
      <c r="E33">
        <v>32.387</v>
      </c>
      <c r="F33">
        <f t="shared" si="0"/>
        <v>5.8240000000000016</v>
      </c>
    </row>
    <row r="34" spans="1:6" x14ac:dyDescent="0.2">
      <c r="A34">
        <v>46</v>
      </c>
      <c r="B34">
        <v>4</v>
      </c>
      <c r="C34" t="str">
        <f>VLOOKUP(B34,'Startnummern Regio'!A:B,2,0)</f>
        <v>Moritz Wiesler</v>
      </c>
      <c r="D34" s="3">
        <f>VLOOKUP(B34,'Startnummern Regio'!A:C,3,0)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">
      <c r="A35">
        <v>24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32.527999999999999</v>
      </c>
      <c r="F35">
        <f t="shared" si="1"/>
        <v>5.9649999999999999</v>
      </c>
    </row>
    <row r="36" spans="1:6" x14ac:dyDescent="0.2">
      <c r="A36">
        <v>69</v>
      </c>
      <c r="B36">
        <v>6</v>
      </c>
      <c r="C36" t="str">
        <f>VLOOKUP(B36,'Startnummern Regio'!A:B,2,0)</f>
        <v>Anna Seger</v>
      </c>
      <c r="D36" s="3">
        <f>VLOOKUP(B36,'Startnummern Regio'!A:C,3,0)</f>
        <v>2003</v>
      </c>
      <c r="E36">
        <v>32.618000000000002</v>
      </c>
      <c r="F36">
        <f t="shared" si="1"/>
        <v>6.0550000000000033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32.652999999999999</v>
      </c>
      <c r="F37">
        <f t="shared" si="1"/>
        <v>6.09</v>
      </c>
    </row>
    <row r="38" spans="1:6" x14ac:dyDescent="0.2">
      <c r="A38">
        <v>54</v>
      </c>
      <c r="B38">
        <v>6</v>
      </c>
      <c r="C38" t="str">
        <f>VLOOKUP(B38,'Startnummern Regio'!A:B,2,0)</f>
        <v>Anna Seger</v>
      </c>
      <c r="D38" s="3">
        <f>VLOOKUP(B38,'Startnummern Regio'!A:C,3,0)</f>
        <v>2003</v>
      </c>
      <c r="E38">
        <v>32.706000000000003</v>
      </c>
      <c r="F38">
        <f t="shared" si="1"/>
        <v>6.1430000000000042</v>
      </c>
    </row>
    <row r="39" spans="1:6" x14ac:dyDescent="0.2">
      <c r="A39">
        <v>29</v>
      </c>
      <c r="B39">
        <v>6</v>
      </c>
      <c r="C39" t="str">
        <f>VLOOKUP(B39,'Startnummern Regio'!A:B,2,0)</f>
        <v>Anna Seger</v>
      </c>
      <c r="D39" s="3">
        <f>VLOOKUP(B39,'Startnummern Regio'!A:C,3,0)</f>
        <v>2003</v>
      </c>
      <c r="E39">
        <v>32.731999999999999</v>
      </c>
      <c r="F39">
        <f t="shared" si="1"/>
        <v>6.1690000000000005</v>
      </c>
    </row>
    <row r="40" spans="1:6" x14ac:dyDescent="0.2">
      <c r="A40">
        <v>43</v>
      </c>
      <c r="B40">
        <v>6</v>
      </c>
      <c r="C40" t="str">
        <f>VLOOKUP(B40,'Startnummern Regio'!A:B,2,0)</f>
        <v>Anna Seger</v>
      </c>
      <c r="D40" s="3">
        <f>VLOOKUP(B40,'Startnummern Regio'!A:C,3,0)</f>
        <v>2003</v>
      </c>
      <c r="E40">
        <v>32.756999999999998</v>
      </c>
      <c r="F40">
        <f t="shared" si="1"/>
        <v>6.1939999999999991</v>
      </c>
    </row>
    <row r="41" spans="1:6" x14ac:dyDescent="0.2">
      <c r="A41">
        <v>57</v>
      </c>
      <c r="B41">
        <v>4</v>
      </c>
      <c r="C41" t="str">
        <f>VLOOKUP(B41,'Startnummern Regio'!A:B,2,0)</f>
        <v>Moritz Wiesler</v>
      </c>
      <c r="D41" s="3">
        <f>VLOOKUP(B41,'Startnummern Regio'!A:C,3,0)</f>
        <v>2006</v>
      </c>
      <c r="E41">
        <v>32.936</v>
      </c>
      <c r="F41">
        <f t="shared" si="1"/>
        <v>6.3730000000000011</v>
      </c>
    </row>
    <row r="42" spans="1:6" x14ac:dyDescent="0.2">
      <c r="A42">
        <v>66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33.377000000000002</v>
      </c>
      <c r="F42">
        <f t="shared" si="1"/>
        <v>6.8140000000000036</v>
      </c>
    </row>
    <row r="43" spans="1:6" x14ac:dyDescent="0.2">
      <c r="A43">
        <v>41</v>
      </c>
      <c r="B43">
        <v>5</v>
      </c>
      <c r="C43" t="str">
        <f>VLOOKUP(B43,'Startnummern Regio'!A:B,2,0)</f>
        <v>Hanna Höflinger</v>
      </c>
      <c r="D43" s="3">
        <f>VLOOKUP(B43,'Startnummern Regio'!A:C,3,0)</f>
        <v>2002</v>
      </c>
      <c r="E43">
        <v>34.506</v>
      </c>
      <c r="F43">
        <f t="shared" si="1"/>
        <v>7.9430000000000014</v>
      </c>
    </row>
    <row r="44" spans="1:6" x14ac:dyDescent="0.2">
      <c r="A44">
        <v>39</v>
      </c>
      <c r="B44">
        <v>11</v>
      </c>
      <c r="C44" t="str">
        <f>VLOOKUP(B44,'Startnummern Regio'!A:B,2,0)</f>
        <v>Finja Mangler</v>
      </c>
      <c r="D44" s="3">
        <f>VLOOKUP(B44,'Startnummern Regio'!A:C,3,0)</f>
        <v>2006</v>
      </c>
      <c r="E44">
        <v>35.981000000000002</v>
      </c>
      <c r="F44">
        <f t="shared" si="1"/>
        <v>9.4180000000000028</v>
      </c>
    </row>
    <row r="45" spans="1:6" x14ac:dyDescent="0.2">
      <c r="A45">
        <v>27</v>
      </c>
      <c r="B45">
        <v>11</v>
      </c>
      <c r="C45" t="str">
        <f>VLOOKUP(B45,'Startnummern Regio'!A:B,2,0)</f>
        <v>Finja Mangler</v>
      </c>
      <c r="D45" s="3">
        <f>VLOOKUP(B45,'Startnummern Regio'!A:C,3,0)</f>
        <v>2006</v>
      </c>
      <c r="E45">
        <v>36</v>
      </c>
      <c r="F45">
        <f t="shared" si="1"/>
        <v>9.4370000000000012</v>
      </c>
    </row>
    <row r="46" spans="1:6" x14ac:dyDescent="0.2">
      <c r="A46">
        <v>63</v>
      </c>
      <c r="B46">
        <v>11</v>
      </c>
      <c r="C46" t="str">
        <f>VLOOKUP(B46,'Startnummern Regio'!A:B,2,0)</f>
        <v>Finja Mangler</v>
      </c>
      <c r="D46" s="3">
        <f>VLOOKUP(B46,'Startnummern Regio'!A:C,3,0)</f>
        <v>2006</v>
      </c>
      <c r="E46">
        <v>36.314999999999998</v>
      </c>
      <c r="F46">
        <f t="shared" si="1"/>
        <v>9.7519999999999989</v>
      </c>
    </row>
    <row r="47" spans="1:6" x14ac:dyDescent="0.2">
      <c r="A47">
        <v>52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36.630000000000003</v>
      </c>
      <c r="F47">
        <f t="shared" si="1"/>
        <v>10.067000000000004</v>
      </c>
    </row>
    <row r="48" spans="1:6" x14ac:dyDescent="0.2">
      <c r="A48">
        <v>28</v>
      </c>
      <c r="B48">
        <v>12</v>
      </c>
      <c r="C48" t="str">
        <f>VLOOKUP(B48,'Startnummern Regio'!A:B,2,0)</f>
        <v>Nele Büssing</v>
      </c>
      <c r="D48" s="3">
        <f>VLOOKUP(B48,'Startnummern Regio'!A:C,3,0)</f>
        <v>2006</v>
      </c>
      <c r="E48">
        <v>37.613999999999997</v>
      </c>
      <c r="F48">
        <f t="shared" si="1"/>
        <v>11.050999999999998</v>
      </c>
    </row>
    <row r="49" spans="1:6" x14ac:dyDescent="0.2">
      <c r="A49">
        <v>51</v>
      </c>
      <c r="B49">
        <v>12</v>
      </c>
      <c r="C49" t="str">
        <f>VLOOKUP(B49,'Startnummern Regio'!A:B,2,0)</f>
        <v>Nele Büssing</v>
      </c>
      <c r="D49" s="3">
        <f>VLOOKUP(B49,'Startnummern Regio'!A:C,3,0)</f>
        <v>2006</v>
      </c>
      <c r="E49">
        <v>37.774999999999999</v>
      </c>
      <c r="F49">
        <f t="shared" si="1"/>
        <v>11.212</v>
      </c>
    </row>
    <row r="50" spans="1:6" x14ac:dyDescent="0.2">
      <c r="A50">
        <v>62</v>
      </c>
      <c r="B50">
        <v>12</v>
      </c>
      <c r="C50" t="str">
        <f>VLOOKUP(B50,'Startnummern Regio'!A:B,2,0)</f>
        <v>Nele Büssing</v>
      </c>
      <c r="D50" s="3">
        <f>VLOOKUP(B50,'Startnummern Regio'!A:C,3,0)</f>
        <v>2006</v>
      </c>
      <c r="E50">
        <v>37.792000000000002</v>
      </c>
      <c r="F50">
        <f t="shared" si="1"/>
        <v>11.229000000000003</v>
      </c>
    </row>
    <row r="51" spans="1:6" x14ac:dyDescent="0.2">
      <c r="A51">
        <v>40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38.023000000000003</v>
      </c>
      <c r="F51">
        <f t="shared" si="1"/>
        <v>11.460000000000004</v>
      </c>
    </row>
  </sheetData>
  <autoFilter ref="A1:G51" xr:uid="{00000000-0009-0000-0000-000026000000}"/>
  <sortState ref="A2:G51">
    <sortCondition ref="E2:E51"/>
    <sortCondition ref="A2:A51"/>
  </sortState>
  <pageMargins left="0.7" right="0.7" top="0.78740157499999996" bottom="0.78740157499999996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2"/>
  <cols>
    <col min="1" max="1" width="5.6640625" bestFit="1" customWidth="1"/>
    <col min="2" max="2" width="6.33203125" bestFit="1" customWidth="1"/>
    <col min="3" max="3" width="16.6640625" bestFit="1" customWidth="1"/>
    <col min="4" max="4" width="16.33203125" style="3" bestFit="1" customWidth="1"/>
    <col min="5" max="5" width="6.6640625" bestFit="1" customWidth="1"/>
    <col min="6" max="6" width="8.83203125" bestFit="1" customWidth="1"/>
    <col min="7" max="9" width="6" bestFit="1" customWidth="1"/>
  </cols>
  <sheetData>
    <row r="1" spans="1:4" ht="17.25" customHeight="1" x14ac:dyDescent="0.2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2">
      <c r="A2">
        <v>152</v>
      </c>
      <c r="B2">
        <v>6</v>
      </c>
      <c r="C2" t="str">
        <f>IFERROR(VLOOKUP(B2,'Startnummern Regio'!A:B,2,0),"kein Name")</f>
        <v>Anna Seger</v>
      </c>
      <c r="D2" s="3">
        <v>6.0540000000000003</v>
      </c>
    </row>
    <row r="3" spans="1:4" ht="17.25" customHeight="1" x14ac:dyDescent="0.2">
      <c r="A3">
        <v>80</v>
      </c>
      <c r="B3">
        <v>6</v>
      </c>
      <c r="C3" t="str">
        <f>IFERROR(VLOOKUP(B3,'Startnummern Regio'!A:B,2,0),"kein Name")</f>
        <v>Anna Seger</v>
      </c>
      <c r="D3" s="3">
        <v>6.0709999999999997</v>
      </c>
    </row>
    <row r="4" spans="1:4" ht="17.25" customHeight="1" x14ac:dyDescent="0.2">
      <c r="A4">
        <v>164</v>
      </c>
      <c r="B4">
        <v>6</v>
      </c>
      <c r="C4" t="str">
        <f>IFERROR(VLOOKUP(B4,'Startnummern Regio'!A:B,2,0),"kein Name")</f>
        <v>Anna Seger</v>
      </c>
      <c r="D4" s="3">
        <v>6.0780000000000003</v>
      </c>
    </row>
    <row r="5" spans="1:4" ht="17.25" customHeight="1" x14ac:dyDescent="0.2">
      <c r="A5">
        <v>92</v>
      </c>
      <c r="B5">
        <v>6</v>
      </c>
      <c r="C5" t="str">
        <f>IFERROR(VLOOKUP(B5,'Startnummern Regio'!A:B,2,0),"kein Name")</f>
        <v>Anna Seger</v>
      </c>
      <c r="D5" s="3">
        <v>6.0869999999999997</v>
      </c>
    </row>
    <row r="6" spans="1:4" ht="17.25" customHeight="1" x14ac:dyDescent="0.2">
      <c r="A6">
        <v>46</v>
      </c>
      <c r="B6">
        <v>6</v>
      </c>
      <c r="C6" t="str">
        <f>IFERROR(VLOOKUP(B6,'Startnummern Regio'!A:B,2,0),"kein Name")</f>
        <v>Anna Seger</v>
      </c>
      <c r="D6" s="3">
        <v>6.1079999999999997</v>
      </c>
    </row>
    <row r="7" spans="1:4" ht="17.25" customHeight="1" x14ac:dyDescent="0.2">
      <c r="A7">
        <v>10</v>
      </c>
      <c r="B7">
        <v>6</v>
      </c>
      <c r="C7" t="str">
        <f>IFERROR(VLOOKUP(B7,'Startnummern Regio'!A:B,2,0),"kein Name")</f>
        <v>Anna Seger</v>
      </c>
      <c r="D7" s="3">
        <v>6.1269999999999998</v>
      </c>
    </row>
    <row r="8" spans="1:4" ht="17.25" customHeight="1" x14ac:dyDescent="0.2">
      <c r="A8">
        <v>68</v>
      </c>
      <c r="B8">
        <v>6</v>
      </c>
      <c r="C8" t="str">
        <f>IFERROR(VLOOKUP(B8,'Startnummern Regio'!A:B,2,0),"kein Name")</f>
        <v>Anna Seger</v>
      </c>
      <c r="D8" s="3">
        <v>6.1609999999999996</v>
      </c>
    </row>
    <row r="9" spans="1:4" ht="17.25" customHeight="1" x14ac:dyDescent="0.2">
      <c r="A9">
        <v>34</v>
      </c>
      <c r="B9">
        <v>6</v>
      </c>
      <c r="C9" t="str">
        <f>IFERROR(VLOOKUP(B9,'Startnummern Regio'!A:B,2,0),"kein Name")</f>
        <v>Anna Seger</v>
      </c>
      <c r="D9" s="3">
        <v>6.21</v>
      </c>
    </row>
    <row r="10" spans="1:4" ht="17.25" customHeight="1" x14ac:dyDescent="0.2">
      <c r="A10">
        <v>58</v>
      </c>
      <c r="B10">
        <v>6</v>
      </c>
      <c r="C10" t="str">
        <f>IFERROR(VLOOKUP(B10,'Startnummern Regio'!A:B,2,0),"kein Name")</f>
        <v>Anna Seger</v>
      </c>
      <c r="D10" s="3">
        <v>6.3410000000000002</v>
      </c>
    </row>
    <row r="11" spans="1:4" ht="17.25" customHeight="1" x14ac:dyDescent="0.2">
      <c r="A11">
        <v>117</v>
      </c>
      <c r="B11">
        <v>6</v>
      </c>
      <c r="C11" t="str">
        <f>IFERROR(VLOOKUP(B11,'Startnummern Regio'!A:B,2,0),"kein Name")</f>
        <v>Anna Seger</v>
      </c>
      <c r="D11" s="3">
        <v>6.3659999999999997</v>
      </c>
    </row>
    <row r="12" spans="1:4" ht="17.25" customHeight="1" x14ac:dyDescent="0.2">
      <c r="A12">
        <v>178</v>
      </c>
      <c r="B12">
        <v>6</v>
      </c>
      <c r="C12" t="str">
        <f>IFERROR(VLOOKUP(B12,'Startnummern Regio'!A:B,2,0),"kein Name")</f>
        <v>Anna Seger</v>
      </c>
      <c r="D12" s="3">
        <v>6.4269999999999996</v>
      </c>
    </row>
    <row r="13" spans="1:4" ht="17.25" customHeight="1" x14ac:dyDescent="0.2">
      <c r="A13">
        <v>129</v>
      </c>
      <c r="B13">
        <v>6</v>
      </c>
      <c r="C13" t="str">
        <f>IFERROR(VLOOKUP(B13,'Startnummern Regio'!A:B,2,0),"kein Name")</f>
        <v>Anna Seger</v>
      </c>
      <c r="D13" s="3">
        <v>8.0969999999999995</v>
      </c>
    </row>
    <row r="14" spans="1:4" ht="17.25" customHeight="1" x14ac:dyDescent="0.2">
      <c r="A14">
        <v>140</v>
      </c>
      <c r="B14">
        <v>6</v>
      </c>
      <c r="C14" t="str">
        <f>IFERROR(VLOOKUP(B14,'Startnummern Regio'!A:B,2,0),"kein Name")</f>
        <v>Anna Seger</v>
      </c>
      <c r="D14" s="3">
        <v>19.687999999999999</v>
      </c>
    </row>
    <row r="15" spans="1:4" ht="17.25" customHeight="1" x14ac:dyDescent="0.2">
      <c r="A15">
        <v>7</v>
      </c>
      <c r="B15">
        <v>8</v>
      </c>
      <c r="C15" t="str">
        <f>IFERROR(VLOOKUP(B15,'Startnummern Regio'!A:B,2,0),"kein Name")</f>
        <v>Chiara Horning</v>
      </c>
      <c r="D15" s="3">
        <v>5.6760000000000002</v>
      </c>
    </row>
    <row r="16" spans="1:4" ht="17.25" customHeight="1" x14ac:dyDescent="0.2">
      <c r="A16">
        <v>109</v>
      </c>
      <c r="B16">
        <v>8</v>
      </c>
      <c r="C16" t="str">
        <f>IFERROR(VLOOKUP(B16,'Startnummern Regio'!A:B,2,0),"kein Name")</f>
        <v>Chiara Horning</v>
      </c>
      <c r="D16" s="3">
        <v>5.7050000000000001</v>
      </c>
    </row>
    <row r="17" spans="1:4" ht="17.25" customHeight="1" x14ac:dyDescent="0.2">
      <c r="A17">
        <v>96</v>
      </c>
      <c r="B17">
        <v>8</v>
      </c>
      <c r="C17" t="str">
        <f>IFERROR(VLOOKUP(B17,'Startnummern Regio'!A:B,2,0),"kein Name")</f>
        <v>Chiara Horning</v>
      </c>
      <c r="D17" s="3">
        <v>5.7149999999999999</v>
      </c>
    </row>
    <row r="18" spans="1:4" ht="17.25" customHeight="1" x14ac:dyDescent="0.2">
      <c r="A18">
        <v>48</v>
      </c>
      <c r="B18">
        <v>8</v>
      </c>
      <c r="C18" t="str">
        <f>IFERROR(VLOOKUP(B18,'Startnummern Regio'!A:B,2,0),"kein Name")</f>
        <v>Chiara Horning</v>
      </c>
      <c r="D18" s="3">
        <v>5.7229999999999999</v>
      </c>
    </row>
    <row r="19" spans="1:4" ht="17.25" customHeight="1" x14ac:dyDescent="0.2">
      <c r="A19">
        <v>120</v>
      </c>
      <c r="B19">
        <v>8</v>
      </c>
      <c r="C19" t="str">
        <f>IFERROR(VLOOKUP(B19,'Startnummern Regio'!A:B,2,0),"kein Name")</f>
        <v>Chiara Horning</v>
      </c>
      <c r="D19" s="3">
        <v>5.7270000000000003</v>
      </c>
    </row>
    <row r="20" spans="1:4" ht="17.25" customHeight="1" x14ac:dyDescent="0.2">
      <c r="A20">
        <v>156</v>
      </c>
      <c r="B20">
        <v>8</v>
      </c>
      <c r="C20" t="str">
        <f>IFERROR(VLOOKUP(B20,'Startnummern Regio'!A:B,2,0),"kein Name")</f>
        <v>Chiara Horning</v>
      </c>
      <c r="D20" s="3">
        <v>5.734</v>
      </c>
    </row>
    <row r="21" spans="1:4" ht="17.25" customHeight="1" x14ac:dyDescent="0.2">
      <c r="A21">
        <v>170</v>
      </c>
      <c r="B21">
        <v>8</v>
      </c>
      <c r="C21" t="str">
        <f>IFERROR(VLOOKUP(B21,'Startnummern Regio'!A:B,2,0),"kein Name")</f>
        <v>Chiara Horning</v>
      </c>
      <c r="D21" s="3">
        <v>5.92</v>
      </c>
    </row>
    <row r="22" spans="1:4" ht="17.25" customHeight="1" x14ac:dyDescent="0.2">
      <c r="A22">
        <v>19</v>
      </c>
      <c r="B22">
        <v>8</v>
      </c>
      <c r="C22" t="str">
        <f>IFERROR(VLOOKUP(B22,'Startnummern Regio'!A:B,2,0),"kein Name")</f>
        <v>Chiara Horning</v>
      </c>
      <c r="D22" s="3">
        <v>5.9269999999999996</v>
      </c>
    </row>
    <row r="23" spans="1:4" ht="17.25" customHeight="1" x14ac:dyDescent="0.2">
      <c r="A23">
        <v>71</v>
      </c>
      <c r="B23">
        <v>8</v>
      </c>
      <c r="C23" t="str">
        <f>IFERROR(VLOOKUP(B23,'Startnummern Regio'!A:B,2,0),"kein Name")</f>
        <v>Chiara Horning</v>
      </c>
      <c r="D23" s="3">
        <v>6.0229999999999997</v>
      </c>
    </row>
    <row r="24" spans="1:4" ht="17.25" customHeight="1" x14ac:dyDescent="0.2">
      <c r="A24">
        <v>36</v>
      </c>
      <c r="B24">
        <v>8</v>
      </c>
      <c r="C24" t="str">
        <f>IFERROR(VLOOKUP(B24,'Startnummern Regio'!A:B,2,0),"kein Name")</f>
        <v>Chiara Horning</v>
      </c>
      <c r="D24" s="3">
        <v>6.1120000000000001</v>
      </c>
    </row>
    <row r="25" spans="1:4" ht="17.25" customHeight="1" x14ac:dyDescent="0.2">
      <c r="A25">
        <v>132</v>
      </c>
      <c r="B25">
        <v>8</v>
      </c>
      <c r="C25" t="str">
        <f>IFERROR(VLOOKUP(B25,'Startnummern Regio'!A:B,2,0),"kein Name")</f>
        <v>Chiara Horning</v>
      </c>
      <c r="D25" s="3">
        <v>6.1719999999999997</v>
      </c>
    </row>
    <row r="26" spans="1:4" ht="17.25" customHeight="1" x14ac:dyDescent="0.2">
      <c r="A26">
        <v>59</v>
      </c>
      <c r="B26">
        <v>8</v>
      </c>
      <c r="C26" t="str">
        <f>IFERROR(VLOOKUP(B26,'Startnummern Regio'!A:B,2,0),"kein Name")</f>
        <v>Chiara Horning</v>
      </c>
      <c r="D26" s="3">
        <v>6.37</v>
      </c>
    </row>
    <row r="27" spans="1:4" ht="17.25" customHeight="1" x14ac:dyDescent="0.2">
      <c r="A27">
        <v>84</v>
      </c>
      <c r="B27">
        <v>8</v>
      </c>
      <c r="C27" t="str">
        <f>IFERROR(VLOOKUP(B27,'Startnummern Regio'!A:B,2,0),"kein Name")</f>
        <v>Chiara Horning</v>
      </c>
      <c r="D27" s="3">
        <v>13.18</v>
      </c>
    </row>
    <row r="28" spans="1:4" ht="17.25" customHeight="1" x14ac:dyDescent="0.2">
      <c r="A28">
        <v>144</v>
      </c>
      <c r="B28">
        <v>8</v>
      </c>
      <c r="C28" t="str">
        <f>IFERROR(VLOOKUP(B28,'Startnummern Regio'!A:B,2,0),"kein Name")</f>
        <v>Chiara Horning</v>
      </c>
      <c r="D28" s="3">
        <v>23.456</v>
      </c>
    </row>
    <row r="29" spans="1:4" ht="17.25" customHeight="1" x14ac:dyDescent="0.2">
      <c r="A29">
        <v>77</v>
      </c>
      <c r="B29">
        <v>3</v>
      </c>
      <c r="C29" t="str">
        <f>IFERROR(VLOOKUP(B29,'Startnummern Regio'!A:B,2,0),"kein Name")</f>
        <v>Dennis Möllinger</v>
      </c>
      <c r="D29" s="3">
        <v>5.7930000000000001</v>
      </c>
    </row>
    <row r="30" spans="1:4" ht="17.25" customHeight="1" x14ac:dyDescent="0.2">
      <c r="A30">
        <v>28</v>
      </c>
      <c r="B30">
        <v>3</v>
      </c>
      <c r="C30" t="str">
        <f>IFERROR(VLOOKUP(B30,'Startnummern Regio'!A:B,2,0),"kein Name")</f>
        <v>Dennis Möllinger</v>
      </c>
      <c r="D30" s="3">
        <v>5.8550000000000004</v>
      </c>
    </row>
    <row r="31" spans="1:4" ht="17.25" customHeight="1" x14ac:dyDescent="0.2">
      <c r="A31">
        <v>89</v>
      </c>
      <c r="B31">
        <v>3</v>
      </c>
      <c r="C31" t="str">
        <f>IFERROR(VLOOKUP(B31,'Startnummern Regio'!A:B,2,0),"kein Name")</f>
        <v>Dennis Möllinger</v>
      </c>
      <c r="D31" s="3">
        <v>5.8959999999999999</v>
      </c>
    </row>
    <row r="32" spans="1:4" ht="17.25" customHeight="1" x14ac:dyDescent="0.2">
      <c r="A32">
        <v>65</v>
      </c>
      <c r="B32">
        <v>3</v>
      </c>
      <c r="C32" t="str">
        <f>IFERROR(VLOOKUP(B32,'Startnummern Regio'!A:B,2,0),"kein Name")</f>
        <v>Dennis Möllinger</v>
      </c>
      <c r="D32" s="3">
        <v>5.9269999999999996</v>
      </c>
    </row>
    <row r="33" spans="1:4" ht="17.25" customHeight="1" x14ac:dyDescent="0.2">
      <c r="A33">
        <v>40</v>
      </c>
      <c r="B33">
        <v>3</v>
      </c>
      <c r="C33" t="str">
        <f>IFERROR(VLOOKUP(B33,'Startnummern Regio'!A:B,2,0),"kein Name")</f>
        <v>Dennis Möllinger</v>
      </c>
      <c r="D33" s="3">
        <v>5.9390000000000001</v>
      </c>
    </row>
    <row r="34" spans="1:4" ht="17.25" customHeight="1" x14ac:dyDescent="0.2">
      <c r="A34">
        <v>15</v>
      </c>
      <c r="B34">
        <v>3</v>
      </c>
      <c r="C34" t="str">
        <f>IFERROR(VLOOKUP(B34,'Startnummern Regio'!A:B,2,0),"kein Name")</f>
        <v>Dennis Möllinger</v>
      </c>
      <c r="D34" s="3">
        <v>5.9589999999999996</v>
      </c>
    </row>
    <row r="35" spans="1:4" ht="17.25" customHeight="1" x14ac:dyDescent="0.2">
      <c r="A35">
        <v>137</v>
      </c>
      <c r="B35">
        <v>3</v>
      </c>
      <c r="C35" t="str">
        <f>IFERROR(VLOOKUP(B35,'Startnummern Regio'!A:B,2,0),"kein Name")</f>
        <v>Dennis Möllinger</v>
      </c>
      <c r="D35" s="3">
        <v>6</v>
      </c>
    </row>
    <row r="36" spans="1:4" ht="17.25" customHeight="1" x14ac:dyDescent="0.2">
      <c r="A36">
        <v>101</v>
      </c>
      <c r="B36">
        <v>3</v>
      </c>
      <c r="C36" t="str">
        <f>IFERROR(VLOOKUP(B36,'Startnummern Regio'!A:B,2,0),"kein Name")</f>
        <v>Dennis Möllinger</v>
      </c>
      <c r="D36" s="3">
        <v>6.0609999999999999</v>
      </c>
    </row>
    <row r="37" spans="1:4" ht="17.25" customHeight="1" x14ac:dyDescent="0.2">
      <c r="A37">
        <v>149</v>
      </c>
      <c r="B37">
        <v>3</v>
      </c>
      <c r="C37" t="str">
        <f>IFERROR(VLOOKUP(B37,'Startnummern Regio'!A:B,2,0),"kein Name")</f>
        <v>Dennis Möllinger</v>
      </c>
      <c r="D37" s="3">
        <v>6.0860000000000003</v>
      </c>
    </row>
    <row r="38" spans="1:4" ht="17.25" customHeight="1" x14ac:dyDescent="0.2">
      <c r="A38">
        <v>111</v>
      </c>
      <c r="B38">
        <v>3</v>
      </c>
      <c r="C38" t="str">
        <f>IFERROR(VLOOKUP(B38,'Startnummern Regio'!A:B,2,0),"kein Name")</f>
        <v>Dennis Möllinger</v>
      </c>
      <c r="D38" s="3">
        <v>6.0919999999999996</v>
      </c>
    </row>
    <row r="39" spans="1:4" ht="17.25" customHeight="1" x14ac:dyDescent="0.2">
      <c r="A39">
        <v>53</v>
      </c>
      <c r="B39">
        <v>3</v>
      </c>
      <c r="C39" t="str">
        <f>IFERROR(VLOOKUP(B39,'Startnummern Regio'!A:B,2,0),"kein Name")</f>
        <v>Dennis Möllinger</v>
      </c>
      <c r="D39" s="3">
        <v>6.2460000000000004</v>
      </c>
    </row>
    <row r="40" spans="1:4" ht="17.25" customHeight="1" x14ac:dyDescent="0.2">
      <c r="A40">
        <v>184</v>
      </c>
      <c r="B40">
        <v>3</v>
      </c>
      <c r="C40" t="str">
        <f>IFERROR(VLOOKUP(B40,'Startnummern Regio'!A:B,2,0),"kein Name")</f>
        <v>Dennis Möllinger</v>
      </c>
      <c r="D40" s="3">
        <v>6.266</v>
      </c>
    </row>
    <row r="41" spans="1:4" ht="17.25" customHeight="1" x14ac:dyDescent="0.2">
      <c r="A41">
        <v>162</v>
      </c>
      <c r="B41">
        <v>3</v>
      </c>
      <c r="C41" t="str">
        <f>IFERROR(VLOOKUP(B41,'Startnummern Regio'!A:B,2,0),"kein Name")</f>
        <v>Dennis Möllinger</v>
      </c>
      <c r="D41" s="3">
        <v>6.3029999999999999</v>
      </c>
    </row>
    <row r="42" spans="1:4" ht="17.25" customHeight="1" x14ac:dyDescent="0.2">
      <c r="A42">
        <v>176</v>
      </c>
      <c r="B42">
        <v>3</v>
      </c>
      <c r="C42" t="str">
        <f>IFERROR(VLOOKUP(B42,'Startnummern Regio'!A:B,2,0),"kein Name")</f>
        <v>Dennis Möllinger</v>
      </c>
      <c r="D42" s="3">
        <v>6.3689999999999998</v>
      </c>
    </row>
    <row r="43" spans="1:4" ht="17.25" customHeight="1" x14ac:dyDescent="0.2">
      <c r="A43">
        <v>122</v>
      </c>
      <c r="B43">
        <v>3</v>
      </c>
      <c r="C43" t="str">
        <f>IFERROR(VLOOKUP(B43,'Startnummern Regio'!A:B,2,0),"kein Name")</f>
        <v>Dennis Möllinger</v>
      </c>
      <c r="D43" s="3">
        <v>6.5030000000000001</v>
      </c>
    </row>
    <row r="44" spans="1:4" ht="17.25" customHeight="1" x14ac:dyDescent="0.2">
      <c r="A44">
        <v>169</v>
      </c>
      <c r="B44">
        <v>11</v>
      </c>
      <c r="C44" t="str">
        <f>IFERROR(VLOOKUP(B44,'Startnummern Regio'!A:B,2,0),"kein Name")</f>
        <v>Finja Mangler</v>
      </c>
      <c r="D44" s="3">
        <v>6.2409999999999997</v>
      </c>
    </row>
    <row r="45" spans="1:4" ht="17.25" customHeight="1" x14ac:dyDescent="0.2">
      <c r="A45">
        <v>155</v>
      </c>
      <c r="B45">
        <v>11</v>
      </c>
      <c r="C45" t="str">
        <f>IFERROR(VLOOKUP(B45,'Startnummern Regio'!A:B,2,0),"kein Name")</f>
        <v>Finja Mangler</v>
      </c>
      <c r="D45" s="3">
        <v>6.3440000000000003</v>
      </c>
    </row>
    <row r="46" spans="1:4" ht="17.25" customHeight="1" x14ac:dyDescent="0.2">
      <c r="A46">
        <v>94</v>
      </c>
      <c r="B46">
        <v>11</v>
      </c>
      <c r="C46" t="str">
        <f>IFERROR(VLOOKUP(B46,'Startnummern Regio'!A:B,2,0),"kein Name")</f>
        <v>Finja Mangler</v>
      </c>
      <c r="D46" s="3">
        <v>6.359</v>
      </c>
    </row>
    <row r="47" spans="1:4" ht="17.25" customHeight="1" x14ac:dyDescent="0.2">
      <c r="A47">
        <v>43</v>
      </c>
      <c r="B47">
        <v>11</v>
      </c>
      <c r="C47" t="str">
        <f>IFERROR(VLOOKUP(B47,'Startnummern Regio'!A:B,2,0),"kein Name")</f>
        <v>Finja Mangler</v>
      </c>
      <c r="D47" s="3">
        <v>6.3840000000000003</v>
      </c>
    </row>
    <row r="48" spans="1:4" ht="17.25" customHeight="1" x14ac:dyDescent="0.2">
      <c r="A48">
        <v>29</v>
      </c>
      <c r="B48">
        <v>11</v>
      </c>
      <c r="C48" t="str">
        <f>IFERROR(VLOOKUP(B48,'Startnummern Regio'!A:B,2,0),"kein Name")</f>
        <v>Finja Mangler</v>
      </c>
      <c r="D48" s="3">
        <v>6.3979999999999997</v>
      </c>
    </row>
    <row r="49" spans="1:4" ht="17.25" customHeight="1" x14ac:dyDescent="0.2">
      <c r="A49">
        <v>82</v>
      </c>
      <c r="B49">
        <v>11</v>
      </c>
      <c r="C49" t="str">
        <f>IFERROR(VLOOKUP(B49,'Startnummern Regio'!A:B,2,0),"kein Name")</f>
        <v>Finja Mangler</v>
      </c>
      <c r="D49" s="3">
        <v>6.4180000000000001</v>
      </c>
    </row>
    <row r="50" spans="1:4" ht="17.25" customHeight="1" x14ac:dyDescent="0.2">
      <c r="A50">
        <v>106</v>
      </c>
      <c r="B50">
        <v>11</v>
      </c>
      <c r="C50" t="str">
        <f>IFERROR(VLOOKUP(B50,'Startnummern Regio'!A:B,2,0),"kein Name")</f>
        <v>Finja Mangler</v>
      </c>
      <c r="D50" s="3">
        <v>6.4290000000000003</v>
      </c>
    </row>
    <row r="51" spans="1:4" ht="17.25" customHeight="1" x14ac:dyDescent="0.2">
      <c r="A51">
        <v>70</v>
      </c>
      <c r="B51">
        <v>11</v>
      </c>
      <c r="C51" t="str">
        <f>IFERROR(VLOOKUP(B51,'Startnummern Regio'!A:B,2,0),"kein Name")</f>
        <v>Finja Mangler</v>
      </c>
      <c r="D51" s="3">
        <v>6.4539999999999997</v>
      </c>
    </row>
    <row r="52" spans="1:4" ht="17.25" customHeight="1" x14ac:dyDescent="0.2">
      <c r="A52">
        <v>119</v>
      </c>
      <c r="B52">
        <v>11</v>
      </c>
      <c r="C52" t="str">
        <f>IFERROR(VLOOKUP(B52,'Startnummern Regio'!A:B,2,0),"kein Name")</f>
        <v>Finja Mangler</v>
      </c>
      <c r="D52" s="3">
        <v>6.4749999999999996</v>
      </c>
    </row>
    <row r="53" spans="1:4" ht="17.25" customHeight="1" x14ac:dyDescent="0.2">
      <c r="A53">
        <v>131</v>
      </c>
      <c r="B53">
        <v>11</v>
      </c>
      <c r="C53" t="str">
        <f>IFERROR(VLOOKUP(B53,'Startnummern Regio'!A:B,2,0),"kein Name")</f>
        <v>Finja Mangler</v>
      </c>
      <c r="D53" s="3">
        <v>6.5039999999999996</v>
      </c>
    </row>
    <row r="54" spans="1:4" ht="17.25" customHeight="1" x14ac:dyDescent="0.2">
      <c r="A54">
        <v>55</v>
      </c>
      <c r="B54">
        <v>11</v>
      </c>
      <c r="C54" t="str">
        <f>IFERROR(VLOOKUP(B54,'Startnummern Regio'!A:B,2,0),"kein Name")</f>
        <v>Finja Mangler</v>
      </c>
      <c r="D54" s="3">
        <v>6.5389999999999997</v>
      </c>
    </row>
    <row r="55" spans="1:4" ht="17.25" customHeight="1" x14ac:dyDescent="0.2">
      <c r="A55">
        <v>16</v>
      </c>
      <c r="B55">
        <v>11</v>
      </c>
      <c r="C55" t="str">
        <f>IFERROR(VLOOKUP(B55,'Startnummern Regio'!A:B,2,0),"kein Name")</f>
        <v>Finja Mangler</v>
      </c>
      <c r="D55" s="3">
        <v>9.9550000000000001</v>
      </c>
    </row>
    <row r="56" spans="1:4" ht="17.25" customHeight="1" x14ac:dyDescent="0.2">
      <c r="A56">
        <v>167</v>
      </c>
      <c r="B56">
        <v>11</v>
      </c>
      <c r="C56" t="str">
        <f>IFERROR(VLOOKUP(B56,'Startnummern Regio'!A:B,2,0),"kein Name")</f>
        <v>Finja Mangler</v>
      </c>
      <c r="D56" s="3">
        <v>11.680999999999999</v>
      </c>
    </row>
    <row r="57" spans="1:4" ht="17.25" customHeight="1" x14ac:dyDescent="0.2">
      <c r="A57">
        <v>168</v>
      </c>
      <c r="B57">
        <v>11</v>
      </c>
      <c r="C57" t="str">
        <f>IFERROR(VLOOKUP(B57,'Startnummern Regio'!A:B,2,0),"kein Name")</f>
        <v>Finja Mangler</v>
      </c>
      <c r="D57" s="3">
        <v>20.167999999999999</v>
      </c>
    </row>
    <row r="58" spans="1:4" ht="17.25" customHeight="1" x14ac:dyDescent="0.2">
      <c r="A58">
        <v>42</v>
      </c>
      <c r="B58">
        <v>11</v>
      </c>
      <c r="C58" t="str">
        <f>IFERROR(VLOOKUP(B58,'Startnummern Regio'!A:B,2,0),"kein Name")</f>
        <v>Finja Mangler</v>
      </c>
      <c r="D58" s="3">
        <v>29.091000000000001</v>
      </c>
    </row>
    <row r="59" spans="1:4" ht="17.25" customHeight="1" x14ac:dyDescent="0.2">
      <c r="A59">
        <v>143</v>
      </c>
      <c r="B59">
        <v>11</v>
      </c>
      <c r="C59" t="str">
        <f>IFERROR(VLOOKUP(B59,'Startnummern Regio'!A:B,2,0),"kein Name")</f>
        <v>Finja Mangler</v>
      </c>
      <c r="D59" s="3">
        <v>37.186999999999998</v>
      </c>
    </row>
    <row r="60" spans="1:4" ht="17.25" customHeight="1" x14ac:dyDescent="0.2">
      <c r="A60">
        <v>4</v>
      </c>
      <c r="B60">
        <v>96</v>
      </c>
      <c r="C60" t="str">
        <f>IFERROR(VLOOKUP(B60,'Startnummern Regio'!A:B,2,0),"kein Name")</f>
        <v>Georg Höflinger</v>
      </c>
      <c r="D60" s="3">
        <v>5.3490000000000002</v>
      </c>
    </row>
    <row r="61" spans="1:4" ht="17.25" customHeight="1" x14ac:dyDescent="0.2">
      <c r="A61">
        <v>107</v>
      </c>
      <c r="B61">
        <v>96</v>
      </c>
      <c r="C61" t="str">
        <f>IFERROR(VLOOKUP(B61,'Startnummern Regio'!A:B,2,0),"kein Name")</f>
        <v>Georg Höflinger</v>
      </c>
      <c r="D61" s="3">
        <v>5.5730000000000004</v>
      </c>
    </row>
    <row r="62" spans="1:4" ht="17.25" customHeight="1" x14ac:dyDescent="0.2">
      <c r="A62">
        <v>103</v>
      </c>
      <c r="B62">
        <v>5</v>
      </c>
      <c r="C62" t="str">
        <f>IFERROR(VLOOKUP(B62,'Startnummern Regio'!A:B,2,0),"kein Name")</f>
        <v>Hanna Höflinger</v>
      </c>
      <c r="D62" s="3">
        <v>5.7190000000000003</v>
      </c>
    </row>
    <row r="63" spans="1:4" ht="17.25" customHeight="1" x14ac:dyDescent="0.2">
      <c r="A63">
        <v>57</v>
      </c>
      <c r="B63">
        <v>5</v>
      </c>
      <c r="C63" t="str">
        <f>IFERROR(VLOOKUP(B63,'Startnummern Regio'!A:B,2,0),"kein Name")</f>
        <v>Hanna Höflinger</v>
      </c>
      <c r="D63" s="3">
        <v>5.7569999999999997</v>
      </c>
    </row>
    <row r="64" spans="1:4" ht="17.25" customHeight="1" x14ac:dyDescent="0.2">
      <c r="A64">
        <v>116</v>
      </c>
      <c r="B64">
        <v>5</v>
      </c>
      <c r="C64" t="str">
        <f>IFERROR(VLOOKUP(B64,'Startnummern Regio'!A:B,2,0),"kein Name")</f>
        <v>Hanna Höflinger</v>
      </c>
      <c r="D64" s="3">
        <v>5.81</v>
      </c>
    </row>
    <row r="65" spans="1:4" ht="17.25" customHeight="1" x14ac:dyDescent="0.2">
      <c r="A65">
        <v>79</v>
      </c>
      <c r="B65">
        <v>5</v>
      </c>
      <c r="C65" t="str">
        <f>IFERROR(VLOOKUP(B65,'Startnummern Regio'!A:B,2,0),"kein Name")</f>
        <v>Hanna Höflinger</v>
      </c>
      <c r="D65" s="3">
        <v>5.8570000000000002</v>
      </c>
    </row>
    <row r="66" spans="1:4" ht="17.25" customHeight="1" x14ac:dyDescent="0.2">
      <c r="A66">
        <v>9</v>
      </c>
      <c r="B66">
        <v>5</v>
      </c>
      <c r="C66" t="str">
        <f>IFERROR(VLOOKUP(B66,'Startnummern Regio'!A:B,2,0),"kein Name")</f>
        <v>Hanna Höflinger</v>
      </c>
      <c r="D66" s="3">
        <v>5.8609999999999998</v>
      </c>
    </row>
    <row r="67" spans="1:4" ht="17.25" customHeight="1" x14ac:dyDescent="0.2">
      <c r="A67">
        <v>21</v>
      </c>
      <c r="B67">
        <v>5</v>
      </c>
      <c r="C67" t="str">
        <f>IFERROR(VLOOKUP(B67,'Startnummern Regio'!A:B,2,0),"kein Name")</f>
        <v>Hanna Höflinger</v>
      </c>
      <c r="D67" s="3">
        <v>5.89</v>
      </c>
    </row>
    <row r="68" spans="1:4" ht="17.25" customHeight="1" x14ac:dyDescent="0.2">
      <c r="A68">
        <v>128</v>
      </c>
      <c r="B68">
        <v>5</v>
      </c>
      <c r="C68" t="str">
        <f>IFERROR(VLOOKUP(B68,'Startnummern Regio'!A:B,2,0),"kein Name")</f>
        <v>Hanna Höflinger</v>
      </c>
      <c r="D68" s="3">
        <v>5.8970000000000002</v>
      </c>
    </row>
    <row r="69" spans="1:4" ht="17.25" customHeight="1" x14ac:dyDescent="0.2">
      <c r="A69">
        <v>91</v>
      </c>
      <c r="B69">
        <v>5</v>
      </c>
      <c r="C69" t="str">
        <f>IFERROR(VLOOKUP(B69,'Startnummern Regio'!A:B,2,0),"kein Name")</f>
        <v>Hanna Höflinger</v>
      </c>
      <c r="D69" s="3">
        <v>5.9539999999999997</v>
      </c>
    </row>
    <row r="70" spans="1:4" ht="17.25" customHeight="1" x14ac:dyDescent="0.2">
      <c r="A70">
        <v>165</v>
      </c>
      <c r="B70">
        <v>5</v>
      </c>
      <c r="C70" t="str">
        <f>IFERROR(VLOOKUP(B70,'Startnummern Regio'!A:B,2,0),"kein Name")</f>
        <v>Hanna Höflinger</v>
      </c>
      <c r="D70" s="3">
        <v>5.9569999999999999</v>
      </c>
    </row>
    <row r="71" spans="1:4" ht="17.25" customHeight="1" x14ac:dyDescent="0.2">
      <c r="A71">
        <v>179</v>
      </c>
      <c r="B71">
        <v>5</v>
      </c>
      <c r="C71" t="str">
        <f>IFERROR(VLOOKUP(B71,'Startnummern Regio'!A:B,2,0),"kein Name")</f>
        <v>Hanna Höflinger</v>
      </c>
      <c r="D71" s="3">
        <v>5.9960000000000004</v>
      </c>
    </row>
    <row r="72" spans="1:4" ht="17.25" customHeight="1" x14ac:dyDescent="0.2">
      <c r="A72">
        <v>45</v>
      </c>
      <c r="B72">
        <v>5</v>
      </c>
      <c r="C72" t="str">
        <f>IFERROR(VLOOKUP(B72,'Startnummern Regio'!A:B,2,0),"kein Name")</f>
        <v>Hanna Höflinger</v>
      </c>
      <c r="D72" s="3">
        <v>6.0289999999999999</v>
      </c>
    </row>
    <row r="73" spans="1:4" ht="17.25" customHeight="1" x14ac:dyDescent="0.2">
      <c r="A73">
        <v>153</v>
      </c>
      <c r="B73">
        <v>5</v>
      </c>
      <c r="C73" t="str">
        <f>IFERROR(VLOOKUP(B73,'Startnummern Regio'!A:B,2,0),"kein Name")</f>
        <v>Hanna Höflinger</v>
      </c>
      <c r="D73" s="3">
        <v>6.0679999999999996</v>
      </c>
    </row>
    <row r="74" spans="1:4" ht="17.25" customHeight="1" x14ac:dyDescent="0.2">
      <c r="A74">
        <v>67</v>
      </c>
      <c r="B74">
        <v>5</v>
      </c>
      <c r="C74" t="str">
        <f>IFERROR(VLOOKUP(B74,'Startnummern Regio'!A:B,2,0),"kein Name")</f>
        <v>Hanna Höflinger</v>
      </c>
      <c r="D74" s="3">
        <v>6.0709999999999997</v>
      </c>
    </row>
    <row r="75" spans="1:4" ht="17.25" customHeight="1" x14ac:dyDescent="0.2">
      <c r="A75">
        <v>33</v>
      </c>
      <c r="B75">
        <v>5</v>
      </c>
      <c r="C75" t="str">
        <f>IFERROR(VLOOKUP(B75,'Startnummern Regio'!A:B,2,0),"kein Name")</f>
        <v>Hanna Höflinger</v>
      </c>
      <c r="D75" s="3">
        <v>6.1020000000000003</v>
      </c>
    </row>
    <row r="76" spans="1:4" ht="17.25" customHeight="1" x14ac:dyDescent="0.2">
      <c r="A76">
        <v>141</v>
      </c>
      <c r="B76">
        <v>5</v>
      </c>
      <c r="C76" t="str">
        <f>IFERROR(VLOOKUP(B76,'Startnummern Regio'!A:B,2,0),"kein Name")</f>
        <v>Hanna Höflinger</v>
      </c>
      <c r="D76" s="3">
        <v>23.181000000000001</v>
      </c>
    </row>
    <row r="77" spans="1:4" ht="17.25" customHeight="1" x14ac:dyDescent="0.2">
      <c r="A77">
        <v>22</v>
      </c>
      <c r="B77">
        <v>0</v>
      </c>
      <c r="C77" t="str">
        <f>IFERROR(VLOOKUP(B77,'Startnummern Regio'!A:B,2,0),"kein Name")</f>
        <v>kein Name</v>
      </c>
      <c r="D77" s="3">
        <v>6.1040000000000001</v>
      </c>
    </row>
    <row r="78" spans="1:4" ht="17.25" customHeight="1" x14ac:dyDescent="0.2">
      <c r="A78">
        <v>104</v>
      </c>
      <c r="B78">
        <v>0</v>
      </c>
      <c r="C78" t="str">
        <f>IFERROR(VLOOKUP(B78,'Startnummern Regio'!A:B,2,0),"kein Name")</f>
        <v>kein Name</v>
      </c>
      <c r="D78" s="3">
        <v>6.117</v>
      </c>
    </row>
    <row r="79" spans="1:4" ht="17.25" customHeight="1" x14ac:dyDescent="0.2">
      <c r="A79">
        <v>3</v>
      </c>
      <c r="B79">
        <v>97</v>
      </c>
      <c r="C79" t="str">
        <f>IFERROR(VLOOKUP(B79,'Startnummern Regio'!A:B,2,0),"kein Name")</f>
        <v>Manfred Möllinger</v>
      </c>
      <c r="D79" s="3">
        <v>6.5609999999999999</v>
      </c>
    </row>
    <row r="80" spans="1:4" ht="17.25" customHeight="1" x14ac:dyDescent="0.2">
      <c r="A80">
        <v>2</v>
      </c>
      <c r="B80">
        <v>98</v>
      </c>
      <c r="C80" t="str">
        <f>IFERROR(VLOOKUP(B80,'Startnummern Regio'!A:B,2,0),"kein Name")</f>
        <v>Dieter Horning</v>
      </c>
      <c r="D80" s="3">
        <v>9.4469999999999992</v>
      </c>
    </row>
    <row r="81" spans="1:4" ht="17.25" customHeight="1" x14ac:dyDescent="0.2">
      <c r="A81">
        <v>49</v>
      </c>
      <c r="B81">
        <v>7</v>
      </c>
      <c r="C81" t="str">
        <f>IFERROR(VLOOKUP(B81,'Startnummern Regio'!A:B,2,0),"kein Name")</f>
        <v>Luisa Seifritz</v>
      </c>
      <c r="D81" s="3">
        <v>5.5359999999999996</v>
      </c>
    </row>
    <row r="82" spans="1:4" ht="17.25" customHeight="1" x14ac:dyDescent="0.2">
      <c r="A82">
        <v>35</v>
      </c>
      <c r="B82">
        <v>7</v>
      </c>
      <c r="C82" t="str">
        <f>IFERROR(VLOOKUP(B82,'Startnummern Regio'!A:B,2,0),"kein Name")</f>
        <v>Luisa Seifritz</v>
      </c>
      <c r="D82" s="3">
        <v>5.55</v>
      </c>
    </row>
    <row r="83" spans="1:4" ht="17.25" customHeight="1" x14ac:dyDescent="0.2">
      <c r="A83">
        <v>20</v>
      </c>
      <c r="B83">
        <v>7</v>
      </c>
      <c r="C83" t="str">
        <f>IFERROR(VLOOKUP(B83,'Startnummern Regio'!A:B,2,0),"kein Name")</f>
        <v>Luisa Seifritz</v>
      </c>
      <c r="D83" s="3">
        <v>5.5529999999999999</v>
      </c>
    </row>
    <row r="84" spans="1:4" ht="17.25" customHeight="1" x14ac:dyDescent="0.2">
      <c r="A84">
        <v>97</v>
      </c>
      <c r="B84">
        <v>7</v>
      </c>
      <c r="C84" t="str">
        <f>IFERROR(VLOOKUP(B84,'Startnummern Regio'!A:B,2,0),"kein Name")</f>
        <v>Luisa Seifritz</v>
      </c>
      <c r="D84" s="3">
        <v>5.556</v>
      </c>
    </row>
    <row r="85" spans="1:4" ht="17.25" customHeight="1" x14ac:dyDescent="0.2">
      <c r="A85">
        <v>8</v>
      </c>
      <c r="B85">
        <v>7</v>
      </c>
      <c r="C85" t="str">
        <f>IFERROR(VLOOKUP(B85,'Startnummern Regio'!A:B,2,0),"kein Name")</f>
        <v>Luisa Seifritz</v>
      </c>
      <c r="D85" s="3">
        <v>5.577</v>
      </c>
    </row>
    <row r="86" spans="1:4" ht="17.25" customHeight="1" x14ac:dyDescent="0.2">
      <c r="A86">
        <v>72</v>
      </c>
      <c r="B86">
        <v>7</v>
      </c>
      <c r="C86" t="str">
        <f>IFERROR(VLOOKUP(B86,'Startnummern Regio'!A:B,2,0),"kein Name")</f>
        <v>Luisa Seifritz</v>
      </c>
      <c r="D86" s="3">
        <v>5.6289999999999996</v>
      </c>
    </row>
    <row r="87" spans="1:4" ht="17.25" customHeight="1" x14ac:dyDescent="0.2">
      <c r="A87">
        <v>61</v>
      </c>
      <c r="B87">
        <v>7</v>
      </c>
      <c r="C87" t="str">
        <f>IFERROR(VLOOKUP(B87,'Startnummern Regio'!A:B,2,0),"kein Name")</f>
        <v>Luisa Seifritz</v>
      </c>
      <c r="D87" s="3">
        <v>5.6559999999999997</v>
      </c>
    </row>
    <row r="88" spans="1:4" ht="17.25" customHeight="1" x14ac:dyDescent="0.2">
      <c r="A88">
        <v>133</v>
      </c>
      <c r="B88">
        <v>7</v>
      </c>
      <c r="C88" t="str">
        <f>IFERROR(VLOOKUP(B88,'Startnummern Regio'!A:B,2,0),"kein Name")</f>
        <v>Luisa Seifritz</v>
      </c>
      <c r="D88" s="3">
        <v>5.673</v>
      </c>
    </row>
    <row r="89" spans="1:4" ht="17.25" customHeight="1" x14ac:dyDescent="0.2">
      <c r="A89">
        <v>83</v>
      </c>
      <c r="B89">
        <v>7</v>
      </c>
      <c r="C89" t="str">
        <f>IFERROR(VLOOKUP(B89,'Startnummern Regio'!A:B,2,0),"kein Name")</f>
        <v>Luisa Seifritz</v>
      </c>
      <c r="D89" s="3">
        <v>5.6879999999999997</v>
      </c>
    </row>
    <row r="90" spans="1:4" ht="17.25" customHeight="1" x14ac:dyDescent="0.2">
      <c r="A90">
        <v>110</v>
      </c>
      <c r="B90">
        <v>7</v>
      </c>
      <c r="C90" t="str">
        <f>IFERROR(VLOOKUP(B90,'Startnummern Regio'!A:B,2,0),"kein Name")</f>
        <v>Luisa Seifritz</v>
      </c>
      <c r="D90" s="3">
        <v>5.6920000000000002</v>
      </c>
    </row>
    <row r="91" spans="1:4" ht="17.25" customHeight="1" x14ac:dyDescent="0.2">
      <c r="A91">
        <v>157</v>
      </c>
      <c r="B91">
        <v>7</v>
      </c>
      <c r="C91" t="str">
        <f>IFERROR(VLOOKUP(B91,'Startnummern Regio'!A:B,2,0),"kein Name")</f>
        <v>Luisa Seifritz</v>
      </c>
      <c r="D91" s="3">
        <v>5.7080000000000002</v>
      </c>
    </row>
    <row r="92" spans="1:4" ht="17.25" customHeight="1" x14ac:dyDescent="0.2">
      <c r="A92">
        <v>121</v>
      </c>
      <c r="B92">
        <v>7</v>
      </c>
      <c r="C92" t="str">
        <f>IFERROR(VLOOKUP(B92,'Startnummern Regio'!A:B,2,0),"kein Name")</f>
        <v>Luisa Seifritz</v>
      </c>
      <c r="D92" s="3">
        <v>5.7460000000000004</v>
      </c>
    </row>
    <row r="93" spans="1:4" ht="17.25" customHeight="1" x14ac:dyDescent="0.2">
      <c r="A93">
        <v>171</v>
      </c>
      <c r="B93">
        <v>7</v>
      </c>
      <c r="C93" t="str">
        <f>IFERROR(VLOOKUP(B93,'Startnummern Regio'!A:B,2,0),"kein Name")</f>
        <v>Luisa Seifritz</v>
      </c>
      <c r="D93" s="3">
        <v>5.8639999999999999</v>
      </c>
    </row>
    <row r="94" spans="1:4" ht="17.25" customHeight="1" x14ac:dyDescent="0.2">
      <c r="A94">
        <v>145</v>
      </c>
      <c r="B94">
        <v>7</v>
      </c>
      <c r="C94" t="str">
        <f>IFERROR(VLOOKUP(B94,'Startnummern Regio'!A:B,2,0),"kein Name")</f>
        <v>Luisa Seifritz</v>
      </c>
      <c r="D94" s="3">
        <v>32.420999999999999</v>
      </c>
    </row>
    <row r="95" spans="1:4" ht="17.25" customHeight="1" x14ac:dyDescent="0.2">
      <c r="A95">
        <v>90</v>
      </c>
      <c r="B95">
        <v>1</v>
      </c>
      <c r="C95" t="str">
        <f>IFERROR(VLOOKUP(B95,'Startnummern Regio'!A:B,2,0),"kein Name")</f>
        <v>Mika Knöll</v>
      </c>
      <c r="D95" s="3">
        <v>6.1120000000000001</v>
      </c>
    </row>
    <row r="96" spans="1:4" ht="17.25" customHeight="1" x14ac:dyDescent="0.2">
      <c r="A96">
        <v>66</v>
      </c>
      <c r="B96">
        <v>1</v>
      </c>
      <c r="C96" t="str">
        <f>IFERROR(VLOOKUP(B96,'Startnummern Regio'!A:B,2,0),"kein Name")</f>
        <v>Mika Knöll</v>
      </c>
      <c r="D96" s="3">
        <v>6.1180000000000003</v>
      </c>
    </row>
    <row r="97" spans="1:4" ht="17.25" customHeight="1" x14ac:dyDescent="0.2">
      <c r="A97">
        <v>30</v>
      </c>
      <c r="B97">
        <v>1</v>
      </c>
      <c r="C97" t="str">
        <f>IFERROR(VLOOKUP(B97,'Startnummern Regio'!A:B,2,0),"kein Name")</f>
        <v>Mika Knöll</v>
      </c>
      <c r="D97" s="3">
        <v>6.125</v>
      </c>
    </row>
    <row r="98" spans="1:4" ht="17.25" customHeight="1" x14ac:dyDescent="0.2">
      <c r="A98">
        <v>115</v>
      </c>
      <c r="B98">
        <v>1</v>
      </c>
      <c r="C98" t="str">
        <f>IFERROR(VLOOKUP(B98,'Startnummern Regio'!A:B,2,0),"kein Name")</f>
        <v>Mika Knöll</v>
      </c>
      <c r="D98" s="3">
        <v>6.133</v>
      </c>
    </row>
    <row r="99" spans="1:4" ht="17.25" customHeight="1" x14ac:dyDescent="0.2">
      <c r="A99">
        <v>151</v>
      </c>
      <c r="B99">
        <v>1</v>
      </c>
      <c r="C99" t="str">
        <f>IFERROR(VLOOKUP(B99,'Startnummern Regio'!A:B,2,0),"kein Name")</f>
        <v>Mika Knöll</v>
      </c>
      <c r="D99" s="3">
        <v>6.1340000000000003</v>
      </c>
    </row>
    <row r="100" spans="1:4" ht="17.25" customHeight="1" x14ac:dyDescent="0.2">
      <c r="A100">
        <v>127</v>
      </c>
      <c r="B100">
        <v>1</v>
      </c>
      <c r="C100" t="str">
        <f>IFERROR(VLOOKUP(B100,'Startnummern Regio'!A:B,2,0),"kein Name")</f>
        <v>Mika Knöll</v>
      </c>
      <c r="D100" s="3">
        <v>6.1550000000000002</v>
      </c>
    </row>
    <row r="101" spans="1:4" ht="17.25" customHeight="1" x14ac:dyDescent="0.2">
      <c r="A101">
        <v>12</v>
      </c>
      <c r="B101">
        <v>1</v>
      </c>
      <c r="C101" t="str">
        <f>IFERROR(VLOOKUP(B101,'Startnummern Regio'!A:B,2,0),"kein Name")</f>
        <v>Mika Knöll</v>
      </c>
      <c r="D101" s="3">
        <v>6.1879999999999997</v>
      </c>
    </row>
    <row r="102" spans="1:4" ht="17.25" customHeight="1" x14ac:dyDescent="0.2">
      <c r="A102">
        <v>102</v>
      </c>
      <c r="B102">
        <v>1</v>
      </c>
      <c r="C102" t="str">
        <f>IFERROR(VLOOKUP(B102,'Startnummern Regio'!A:B,2,0),"kein Name")</f>
        <v>Mika Knöll</v>
      </c>
      <c r="D102" s="3">
        <v>6.2039999999999997</v>
      </c>
    </row>
    <row r="103" spans="1:4" ht="17.25" customHeight="1" x14ac:dyDescent="0.2">
      <c r="A103">
        <v>54</v>
      </c>
      <c r="B103">
        <v>1</v>
      </c>
      <c r="C103" t="str">
        <f>IFERROR(VLOOKUP(B103,'Startnummern Regio'!A:B,2,0),"kein Name")</f>
        <v>Mika Knöll</v>
      </c>
      <c r="D103" s="3">
        <v>6.2060000000000004</v>
      </c>
    </row>
    <row r="104" spans="1:4" ht="17.25" customHeight="1" x14ac:dyDescent="0.2">
      <c r="A104">
        <v>78</v>
      </c>
      <c r="B104">
        <v>1</v>
      </c>
      <c r="C104" t="str">
        <f>IFERROR(VLOOKUP(B104,'Startnummern Regio'!A:B,2,0),"kein Name")</f>
        <v>Mika Knöll</v>
      </c>
      <c r="D104" s="3">
        <v>6.2450000000000001</v>
      </c>
    </row>
    <row r="105" spans="1:4" ht="17.25" customHeight="1" x14ac:dyDescent="0.2">
      <c r="A105">
        <v>41</v>
      </c>
      <c r="B105">
        <v>1</v>
      </c>
      <c r="C105" t="str">
        <f>IFERROR(VLOOKUP(B105,'Startnummern Regio'!A:B,2,0),"kein Name")</f>
        <v>Mika Knöll</v>
      </c>
      <c r="D105" s="3">
        <v>6.2629999999999999</v>
      </c>
    </row>
    <row r="106" spans="1:4" ht="17.25" customHeight="1" x14ac:dyDescent="0.2">
      <c r="A106">
        <v>163</v>
      </c>
      <c r="B106">
        <v>1</v>
      </c>
      <c r="C106" t="str">
        <f>IFERROR(VLOOKUP(B106,'Startnummern Regio'!A:B,2,0),"kein Name")</f>
        <v>Mika Knöll</v>
      </c>
      <c r="D106" s="3">
        <v>6.3769999999999998</v>
      </c>
    </row>
    <row r="107" spans="1:4" ht="17.25" customHeight="1" x14ac:dyDescent="0.2">
      <c r="A107">
        <v>24</v>
      </c>
      <c r="B107">
        <v>1</v>
      </c>
      <c r="C107" t="str">
        <f>IFERROR(VLOOKUP(B107,'Startnummern Regio'!A:B,2,0),"kein Name")</f>
        <v>Mika Knöll</v>
      </c>
      <c r="D107" s="3">
        <v>6.4050000000000002</v>
      </c>
    </row>
    <row r="108" spans="1:4" ht="17.25" customHeight="1" x14ac:dyDescent="0.2">
      <c r="A108">
        <v>177</v>
      </c>
      <c r="B108">
        <v>1</v>
      </c>
      <c r="C108" t="str">
        <f>IFERROR(VLOOKUP(B108,'Startnummern Regio'!A:B,2,0),"kein Name")</f>
        <v>Mika Knöll</v>
      </c>
      <c r="D108" s="3">
        <v>6.4169999999999998</v>
      </c>
    </row>
    <row r="109" spans="1:4" ht="17.25" customHeight="1" x14ac:dyDescent="0.2">
      <c r="A109">
        <v>185</v>
      </c>
      <c r="B109">
        <v>1</v>
      </c>
      <c r="C109" t="str">
        <f>IFERROR(VLOOKUP(B109,'Startnummern Regio'!A:B,2,0),"kein Name")</f>
        <v>Mika Knöll</v>
      </c>
      <c r="D109" s="3">
        <v>6.4470000000000001</v>
      </c>
    </row>
    <row r="110" spans="1:4" ht="17.25" customHeight="1" x14ac:dyDescent="0.2">
      <c r="A110">
        <v>139</v>
      </c>
      <c r="B110">
        <v>1</v>
      </c>
      <c r="C110" t="str">
        <f>IFERROR(VLOOKUP(B110,'Startnummern Regio'!A:B,2,0),"kein Name")</f>
        <v>Mika Knöll</v>
      </c>
      <c r="D110" s="3">
        <v>46.972000000000001</v>
      </c>
    </row>
    <row r="111" spans="1:4" ht="17.25" customHeight="1" x14ac:dyDescent="0.2">
      <c r="A111">
        <v>73</v>
      </c>
      <c r="B111">
        <v>10</v>
      </c>
      <c r="C111" t="str">
        <f>IFERROR(VLOOKUP(B111,'Startnummern Regio'!A:B,2,0),"kein Name")</f>
        <v>Moritz Waibel</v>
      </c>
      <c r="D111" s="3">
        <v>5.5979999999999999</v>
      </c>
    </row>
    <row r="112" spans="1:4" ht="17.25" customHeight="1" x14ac:dyDescent="0.2">
      <c r="A112">
        <v>108</v>
      </c>
      <c r="B112">
        <v>10</v>
      </c>
      <c r="C112" t="str">
        <f>IFERROR(VLOOKUP(B112,'Startnummern Regio'!A:B,2,0),"kein Name")</f>
        <v>Moritz Waibel</v>
      </c>
      <c r="D112" s="3">
        <v>5.7210000000000001</v>
      </c>
    </row>
    <row r="113" spans="1:4" ht="17.25" customHeight="1" x14ac:dyDescent="0.2">
      <c r="A113">
        <v>32</v>
      </c>
      <c r="B113">
        <v>10</v>
      </c>
      <c r="C113" t="str">
        <f>IFERROR(VLOOKUP(B113,'Startnummern Regio'!A:B,2,0),"kein Name")</f>
        <v>Moritz Waibel</v>
      </c>
      <c r="D113" s="3">
        <v>5.7279999999999998</v>
      </c>
    </row>
    <row r="114" spans="1:4" ht="17.25" customHeight="1" x14ac:dyDescent="0.2">
      <c r="A114">
        <v>172</v>
      </c>
      <c r="B114">
        <v>10</v>
      </c>
      <c r="C114" t="str">
        <f>IFERROR(VLOOKUP(B114,'Startnummern Regio'!A:B,2,0),"kein Name")</f>
        <v>Moritz Waibel</v>
      </c>
      <c r="D114" s="3">
        <v>5.7469999999999999</v>
      </c>
    </row>
    <row r="115" spans="1:4" ht="17.25" customHeight="1" x14ac:dyDescent="0.2">
      <c r="A115">
        <v>123</v>
      </c>
      <c r="B115">
        <v>10</v>
      </c>
      <c r="C115" t="str">
        <f>IFERROR(VLOOKUP(B115,'Startnummern Regio'!A:B,2,0),"kein Name")</f>
        <v>Moritz Waibel</v>
      </c>
      <c r="D115" s="3">
        <v>5.774</v>
      </c>
    </row>
    <row r="116" spans="1:4" ht="17.25" customHeight="1" x14ac:dyDescent="0.2">
      <c r="A116">
        <v>158</v>
      </c>
      <c r="B116">
        <v>10</v>
      </c>
      <c r="C116" t="str">
        <f>IFERROR(VLOOKUP(B116,'Startnummern Regio'!A:B,2,0),"kein Name")</f>
        <v>Moritz Waibel</v>
      </c>
      <c r="D116" s="3">
        <v>5.7830000000000004</v>
      </c>
    </row>
    <row r="117" spans="1:4" ht="17.25" customHeight="1" x14ac:dyDescent="0.2">
      <c r="A117">
        <v>95</v>
      </c>
      <c r="B117">
        <v>10</v>
      </c>
      <c r="C117" t="str">
        <f>IFERROR(VLOOKUP(B117,'Startnummern Regio'!A:B,2,0),"kein Name")</f>
        <v>Moritz Waibel</v>
      </c>
      <c r="D117" s="3">
        <v>5.7869999999999999</v>
      </c>
    </row>
    <row r="118" spans="1:4" ht="17.25" customHeight="1" x14ac:dyDescent="0.2">
      <c r="A118">
        <v>85</v>
      </c>
      <c r="B118">
        <v>10</v>
      </c>
      <c r="C118" t="str">
        <f>IFERROR(VLOOKUP(B118,'Startnummern Regio'!A:B,2,0),"kein Name")</f>
        <v>Moritz Waibel</v>
      </c>
      <c r="D118" s="3">
        <v>5.8090000000000002</v>
      </c>
    </row>
    <row r="119" spans="1:4" ht="17.25" customHeight="1" x14ac:dyDescent="0.2">
      <c r="A119">
        <v>180</v>
      </c>
      <c r="B119">
        <v>10</v>
      </c>
      <c r="C119" t="str">
        <f>IFERROR(VLOOKUP(B119,'Startnummern Regio'!A:B,2,0),"kein Name")</f>
        <v>Moritz Waibel</v>
      </c>
      <c r="D119" s="3">
        <v>5.8390000000000004</v>
      </c>
    </row>
    <row r="120" spans="1:4" ht="17.25" customHeight="1" x14ac:dyDescent="0.2">
      <c r="A120">
        <v>47</v>
      </c>
      <c r="B120">
        <v>10</v>
      </c>
      <c r="C120" t="str">
        <f>IFERROR(VLOOKUP(B120,'Startnummern Regio'!A:B,2,0),"kein Name")</f>
        <v>Moritz Waibel</v>
      </c>
      <c r="D120" s="3">
        <v>5.859</v>
      </c>
    </row>
    <row r="121" spans="1:4" ht="17.25" customHeight="1" x14ac:dyDescent="0.2">
      <c r="A121">
        <v>134</v>
      </c>
      <c r="B121">
        <v>10</v>
      </c>
      <c r="C121" t="str">
        <f>IFERROR(VLOOKUP(B121,'Startnummern Regio'!A:B,2,0),"kein Name")</f>
        <v>Moritz Waibel</v>
      </c>
      <c r="D121" s="3">
        <v>5.8639999999999999</v>
      </c>
    </row>
    <row r="122" spans="1:4" ht="17.25" customHeight="1" x14ac:dyDescent="0.2">
      <c r="A122">
        <v>60</v>
      </c>
      <c r="B122">
        <v>10</v>
      </c>
      <c r="C122" t="str">
        <f>IFERROR(VLOOKUP(B122,'Startnummern Regio'!A:B,2,0),"kein Name")</f>
        <v>Moritz Waibel</v>
      </c>
      <c r="D122" s="3">
        <v>5.8849999999999998</v>
      </c>
    </row>
    <row r="123" spans="1:4" ht="17.25" customHeight="1" x14ac:dyDescent="0.2">
      <c r="A123">
        <v>6</v>
      </c>
      <c r="B123">
        <v>10</v>
      </c>
      <c r="C123" t="str">
        <f>IFERROR(VLOOKUP(B123,'Startnummern Regio'!A:B,2,0),"kein Name")</f>
        <v>Moritz Waibel</v>
      </c>
      <c r="D123" s="3">
        <v>5.9370000000000003</v>
      </c>
    </row>
    <row r="124" spans="1:4" ht="17.25" customHeight="1" x14ac:dyDescent="0.2">
      <c r="A124">
        <v>18</v>
      </c>
      <c r="B124">
        <v>10</v>
      </c>
      <c r="C124" t="str">
        <f>IFERROR(VLOOKUP(B124,'Startnummern Regio'!A:B,2,0),"kein Name")</f>
        <v>Moritz Waibel</v>
      </c>
      <c r="D124" s="3">
        <v>8.4649999999999999</v>
      </c>
    </row>
    <row r="125" spans="1:4" ht="17.25" customHeight="1" x14ac:dyDescent="0.2">
      <c r="A125">
        <v>146</v>
      </c>
      <c r="B125">
        <v>10</v>
      </c>
      <c r="C125" t="str">
        <f>IFERROR(VLOOKUP(B125,'Startnummern Regio'!A:B,2,0),"kein Name")</f>
        <v>Moritz Waibel</v>
      </c>
      <c r="D125" s="3">
        <v>27.202999999999999</v>
      </c>
    </row>
    <row r="126" spans="1:4" ht="17.25" customHeight="1" x14ac:dyDescent="0.2">
      <c r="A126">
        <v>11</v>
      </c>
      <c r="B126">
        <v>4</v>
      </c>
      <c r="C126" t="str">
        <f>IFERROR(VLOOKUP(B126,'Startnummern Regio'!A:B,2,0),"kein Name")</f>
        <v>Moritz Wiesler</v>
      </c>
      <c r="D126" s="3">
        <v>5.9260000000000002</v>
      </c>
    </row>
    <row r="127" spans="1:4" ht="17.25" customHeight="1" x14ac:dyDescent="0.2">
      <c r="A127">
        <v>112</v>
      </c>
      <c r="B127">
        <v>4</v>
      </c>
      <c r="C127" t="str">
        <f>IFERROR(VLOOKUP(B127,'Startnummern Regio'!A:B,2,0),"kein Name")</f>
        <v>Moritz Wiesler</v>
      </c>
      <c r="D127" s="3">
        <v>6.0650000000000004</v>
      </c>
    </row>
    <row r="128" spans="1:4" ht="17.25" customHeight="1" x14ac:dyDescent="0.2">
      <c r="A128">
        <v>62</v>
      </c>
      <c r="B128">
        <v>4</v>
      </c>
      <c r="C128" t="str">
        <f>IFERROR(VLOOKUP(B128,'Startnummern Regio'!A:B,2,0),"kein Name")</f>
        <v>Moritz Wiesler</v>
      </c>
      <c r="D128" s="3">
        <v>6.0759999999999996</v>
      </c>
    </row>
    <row r="129" spans="1:4" ht="17.25" customHeight="1" x14ac:dyDescent="0.2">
      <c r="A129">
        <v>25</v>
      </c>
      <c r="B129">
        <v>4</v>
      </c>
      <c r="C129" t="str">
        <f>IFERROR(VLOOKUP(B129,'Startnummern Regio'!A:B,2,0),"kein Name")</f>
        <v>Moritz Wiesler</v>
      </c>
      <c r="D129" s="3">
        <v>6.0789999999999997</v>
      </c>
    </row>
    <row r="130" spans="1:4" ht="17.25" customHeight="1" x14ac:dyDescent="0.2">
      <c r="A130">
        <v>37</v>
      </c>
      <c r="B130">
        <v>4</v>
      </c>
      <c r="C130" t="str">
        <f>IFERROR(VLOOKUP(B130,'Startnummern Regio'!A:B,2,0),"kein Name")</f>
        <v>Moritz Wiesler</v>
      </c>
      <c r="D130" s="3">
        <v>6.1109999999999998</v>
      </c>
    </row>
    <row r="131" spans="1:4" ht="17.25" customHeight="1" x14ac:dyDescent="0.2">
      <c r="A131">
        <v>159</v>
      </c>
      <c r="B131">
        <v>4</v>
      </c>
      <c r="C131" t="str">
        <f>IFERROR(VLOOKUP(B131,'Startnummern Regio'!A:B,2,0),"kein Name")</f>
        <v>Moritz Wiesler</v>
      </c>
      <c r="D131" s="3">
        <v>6.1429999999999998</v>
      </c>
    </row>
    <row r="132" spans="1:4" ht="17.25" customHeight="1" x14ac:dyDescent="0.2">
      <c r="A132">
        <v>74</v>
      </c>
      <c r="B132">
        <v>4</v>
      </c>
      <c r="C132" t="str">
        <f>IFERROR(VLOOKUP(B132,'Startnummern Regio'!A:B,2,0),"kein Name")</f>
        <v>Moritz Wiesler</v>
      </c>
      <c r="D132" s="3">
        <v>6.1740000000000004</v>
      </c>
    </row>
    <row r="133" spans="1:4" ht="17.25" customHeight="1" x14ac:dyDescent="0.2">
      <c r="A133">
        <v>86</v>
      </c>
      <c r="B133">
        <v>4</v>
      </c>
      <c r="C133" t="str">
        <f>IFERROR(VLOOKUP(B133,'Startnummern Regio'!A:B,2,0),"kein Name")</f>
        <v>Moritz Wiesler</v>
      </c>
      <c r="D133" s="3">
        <v>6.1749999999999998</v>
      </c>
    </row>
    <row r="134" spans="1:4" ht="17.25" customHeight="1" x14ac:dyDescent="0.2">
      <c r="A134">
        <v>50</v>
      </c>
      <c r="B134">
        <v>4</v>
      </c>
      <c r="C134" t="str">
        <f>IFERROR(VLOOKUP(B134,'Startnummern Regio'!A:B,2,0),"kein Name")</f>
        <v>Moritz Wiesler</v>
      </c>
      <c r="D134" s="3">
        <v>6.1950000000000003</v>
      </c>
    </row>
    <row r="135" spans="1:4" ht="17.25" customHeight="1" x14ac:dyDescent="0.2">
      <c r="A135">
        <v>124</v>
      </c>
      <c r="B135">
        <v>4</v>
      </c>
      <c r="C135" t="str">
        <f>IFERROR(VLOOKUP(B135,'Startnummern Regio'!A:B,2,0),"kein Name")</f>
        <v>Moritz Wiesler</v>
      </c>
      <c r="D135" s="3">
        <v>6.2430000000000003</v>
      </c>
    </row>
    <row r="136" spans="1:4" ht="17.25" customHeight="1" x14ac:dyDescent="0.2">
      <c r="A136">
        <v>135</v>
      </c>
      <c r="B136">
        <v>4</v>
      </c>
      <c r="C136" t="str">
        <f>IFERROR(VLOOKUP(B136,'Startnummern Regio'!A:B,2,0),"kein Name")</f>
        <v>Moritz Wiesler</v>
      </c>
      <c r="D136" s="3">
        <v>6.2779999999999996</v>
      </c>
    </row>
    <row r="137" spans="1:4" ht="17.25" customHeight="1" x14ac:dyDescent="0.2">
      <c r="A137">
        <v>182</v>
      </c>
      <c r="B137">
        <v>4</v>
      </c>
      <c r="C137" t="str">
        <f>IFERROR(VLOOKUP(B137,'Startnummern Regio'!A:B,2,0),"kein Name")</f>
        <v>Moritz Wiesler</v>
      </c>
      <c r="D137" s="3">
        <v>6.2830000000000004</v>
      </c>
    </row>
    <row r="138" spans="1:4" ht="17.25" customHeight="1" x14ac:dyDescent="0.2">
      <c r="A138">
        <v>98</v>
      </c>
      <c r="B138">
        <v>4</v>
      </c>
      <c r="C138" t="str">
        <f>IFERROR(VLOOKUP(B138,'Startnummern Regio'!A:B,2,0),"kein Name")</f>
        <v>Moritz Wiesler</v>
      </c>
      <c r="D138" s="3">
        <v>6.41</v>
      </c>
    </row>
    <row r="139" spans="1:4" ht="17.25" customHeight="1" x14ac:dyDescent="0.2">
      <c r="A139">
        <v>23</v>
      </c>
      <c r="B139">
        <v>4</v>
      </c>
      <c r="C139" t="str">
        <f>IFERROR(VLOOKUP(B139,'Startnummern Regio'!A:B,2,0),"kein Name")</f>
        <v>Moritz Wiesler</v>
      </c>
      <c r="D139" s="3">
        <v>6.43</v>
      </c>
    </row>
    <row r="140" spans="1:4" ht="17.25" customHeight="1" x14ac:dyDescent="0.2">
      <c r="A140">
        <v>174</v>
      </c>
      <c r="B140">
        <v>4</v>
      </c>
      <c r="C140" t="str">
        <f>IFERROR(VLOOKUP(B140,'Startnummern Regio'!A:B,2,0),"kein Name")</f>
        <v>Moritz Wiesler</v>
      </c>
      <c r="D140" s="3">
        <v>6.4429999999999996</v>
      </c>
    </row>
    <row r="141" spans="1:4" ht="17.25" customHeight="1" x14ac:dyDescent="0.2">
      <c r="A141">
        <v>147</v>
      </c>
      <c r="B141">
        <v>4</v>
      </c>
      <c r="C141" t="str">
        <f>IFERROR(VLOOKUP(B141,'Startnummern Regio'!A:B,2,0),"kein Name")</f>
        <v>Moritz Wiesler</v>
      </c>
      <c r="D141" s="3">
        <v>41.271999999999998</v>
      </c>
    </row>
    <row r="142" spans="1:4" ht="17.25" customHeight="1" x14ac:dyDescent="0.2">
      <c r="A142">
        <v>31</v>
      </c>
      <c r="B142">
        <v>12</v>
      </c>
      <c r="C142" t="str">
        <f>IFERROR(VLOOKUP(B142,'Startnummern Regio'!A:B,2,0),"kein Name")</f>
        <v>Nele Büssing</v>
      </c>
      <c r="D142" s="3">
        <v>6.1769999999999996</v>
      </c>
    </row>
    <row r="143" spans="1:4" ht="17.25" customHeight="1" x14ac:dyDescent="0.2">
      <c r="A143">
        <v>56</v>
      </c>
      <c r="B143">
        <v>12</v>
      </c>
      <c r="C143" t="str">
        <f>IFERROR(VLOOKUP(B143,'Startnummern Regio'!A:B,2,0),"kein Name")</f>
        <v>Nele Büssing</v>
      </c>
      <c r="D143" s="3">
        <v>6.274</v>
      </c>
    </row>
    <row r="144" spans="1:4" ht="17.25" customHeight="1" x14ac:dyDescent="0.2">
      <c r="A144">
        <v>44</v>
      </c>
      <c r="B144">
        <v>12</v>
      </c>
      <c r="C144" t="str">
        <f>IFERROR(VLOOKUP(B144,'Startnummern Regio'!A:B,2,0),"kein Name")</f>
        <v>Nele Büssing</v>
      </c>
      <c r="D144" s="3">
        <v>6.282</v>
      </c>
    </row>
    <row r="145" spans="1:4" ht="17.25" customHeight="1" x14ac:dyDescent="0.2">
      <c r="A145">
        <v>81</v>
      </c>
      <c r="B145">
        <v>12</v>
      </c>
      <c r="C145" t="str">
        <f>IFERROR(VLOOKUP(B145,'Startnummern Regio'!A:B,2,0),"kein Name")</f>
        <v>Nele Büssing</v>
      </c>
      <c r="D145" s="3">
        <v>6.3</v>
      </c>
    </row>
    <row r="146" spans="1:4" ht="17.25" customHeight="1" x14ac:dyDescent="0.2">
      <c r="A146">
        <v>69</v>
      </c>
      <c r="B146">
        <v>12</v>
      </c>
      <c r="C146" t="str">
        <f>IFERROR(VLOOKUP(B146,'Startnummern Regio'!A:B,2,0),"kein Name")</f>
        <v>Nele Büssing</v>
      </c>
      <c r="D146" s="3">
        <v>6.3959999999999999</v>
      </c>
    </row>
    <row r="147" spans="1:4" ht="17.25" customHeight="1" x14ac:dyDescent="0.2">
      <c r="A147">
        <v>17</v>
      </c>
      <c r="B147">
        <v>12</v>
      </c>
      <c r="C147" t="str">
        <f>IFERROR(VLOOKUP(B147,'Startnummern Regio'!A:B,2,0),"kein Name")</f>
        <v>Nele Büssing</v>
      </c>
      <c r="D147" s="3">
        <v>6.42</v>
      </c>
    </row>
    <row r="148" spans="1:4" ht="17.25" customHeight="1" x14ac:dyDescent="0.2">
      <c r="A148">
        <v>105</v>
      </c>
      <c r="B148">
        <v>12</v>
      </c>
      <c r="C148" t="str">
        <f>IFERROR(VLOOKUP(B148,'Startnummern Regio'!A:B,2,0),"kein Name")</f>
        <v>Nele Büssing</v>
      </c>
      <c r="D148" s="3">
        <v>6.4580000000000002</v>
      </c>
    </row>
    <row r="149" spans="1:4" ht="17.25" customHeight="1" x14ac:dyDescent="0.2">
      <c r="A149">
        <v>166</v>
      </c>
      <c r="B149">
        <v>12</v>
      </c>
      <c r="C149" t="str">
        <f>IFERROR(VLOOKUP(B149,'Startnummern Regio'!A:B,2,0),"kein Name")</f>
        <v>Nele Büssing</v>
      </c>
      <c r="D149" s="3">
        <v>6.492</v>
      </c>
    </row>
    <row r="150" spans="1:4" ht="17.25" customHeight="1" x14ac:dyDescent="0.2">
      <c r="A150">
        <v>118</v>
      </c>
      <c r="B150">
        <v>12</v>
      </c>
      <c r="C150" t="str">
        <f>IFERROR(VLOOKUP(B150,'Startnummern Regio'!A:B,2,0),"kein Name")</f>
        <v>Nele Büssing</v>
      </c>
      <c r="D150" s="3">
        <v>6.4960000000000004</v>
      </c>
    </row>
    <row r="151" spans="1:4" ht="17.25" customHeight="1" x14ac:dyDescent="0.2">
      <c r="A151">
        <v>154</v>
      </c>
      <c r="B151">
        <v>12</v>
      </c>
      <c r="C151" t="str">
        <f>IFERROR(VLOOKUP(B151,'Startnummern Regio'!A:B,2,0),"kein Name")</f>
        <v>Nele Büssing</v>
      </c>
      <c r="D151" s="3">
        <v>6.524</v>
      </c>
    </row>
    <row r="152" spans="1:4" ht="17.25" customHeight="1" x14ac:dyDescent="0.2">
      <c r="A152">
        <v>130</v>
      </c>
      <c r="B152">
        <v>12</v>
      </c>
      <c r="C152" t="str">
        <f>IFERROR(VLOOKUP(B152,'Startnummern Regio'!A:B,2,0),"kein Name")</f>
        <v>Nele Büssing</v>
      </c>
      <c r="D152" s="3">
        <v>6.5990000000000002</v>
      </c>
    </row>
    <row r="153" spans="1:4" ht="17.25" customHeight="1" x14ac:dyDescent="0.2">
      <c r="A153">
        <v>93</v>
      </c>
      <c r="B153">
        <v>12</v>
      </c>
      <c r="C153" t="str">
        <f>IFERROR(VLOOKUP(B153,'Startnummern Regio'!A:B,2,0),"kein Name")</f>
        <v>Nele Büssing</v>
      </c>
      <c r="D153" s="3">
        <v>6.6239999999999997</v>
      </c>
    </row>
    <row r="154" spans="1:4" ht="17.25" customHeight="1" x14ac:dyDescent="0.2">
      <c r="A154">
        <v>142</v>
      </c>
      <c r="B154">
        <v>12</v>
      </c>
      <c r="C154" t="str">
        <f>IFERROR(VLOOKUP(B154,'Startnummern Regio'!A:B,2,0),"kein Name")</f>
        <v>Nele Büssing</v>
      </c>
      <c r="D154" s="3">
        <v>20.664999999999999</v>
      </c>
    </row>
    <row r="155" spans="1:4" ht="17.25" customHeight="1" x14ac:dyDescent="0.2">
      <c r="A155">
        <v>38</v>
      </c>
      <c r="B155">
        <v>2</v>
      </c>
      <c r="C155" t="str">
        <f>IFERROR(VLOOKUP(B155,'Startnummern Regio'!A:B,2,0),"kein Name")</f>
        <v>Robin Holz</v>
      </c>
      <c r="D155" s="3">
        <v>6.01</v>
      </c>
    </row>
    <row r="156" spans="1:4" ht="17.25" customHeight="1" x14ac:dyDescent="0.2">
      <c r="A156">
        <v>51</v>
      </c>
      <c r="B156">
        <v>2</v>
      </c>
      <c r="C156" t="str">
        <f>IFERROR(VLOOKUP(B156,'Startnummern Regio'!A:B,2,0),"kein Name")</f>
        <v>Robin Holz</v>
      </c>
      <c r="D156" s="3">
        <v>6.1189999999999998</v>
      </c>
    </row>
    <row r="157" spans="1:4" ht="17.25" customHeight="1" x14ac:dyDescent="0.2">
      <c r="A157">
        <v>148</v>
      </c>
      <c r="B157">
        <v>2</v>
      </c>
      <c r="C157" t="str">
        <f>IFERROR(VLOOKUP(B157,'Startnummern Regio'!A:B,2,0),"kein Name")</f>
        <v>Robin Holz</v>
      </c>
      <c r="D157" s="3">
        <v>6.1360000000000001</v>
      </c>
    </row>
    <row r="158" spans="1:4" ht="17.25" customHeight="1" x14ac:dyDescent="0.2">
      <c r="A158">
        <v>75</v>
      </c>
      <c r="B158">
        <v>2</v>
      </c>
      <c r="C158" t="str">
        <f>IFERROR(VLOOKUP(B158,'Startnummern Regio'!A:B,2,0),"kein Name")</f>
        <v>Robin Holz</v>
      </c>
      <c r="D158" s="3">
        <v>6.2130000000000001</v>
      </c>
    </row>
    <row r="159" spans="1:4" ht="17.25" customHeight="1" x14ac:dyDescent="0.2">
      <c r="A159">
        <v>13</v>
      </c>
      <c r="B159">
        <v>2</v>
      </c>
      <c r="C159" t="str">
        <f>IFERROR(VLOOKUP(B159,'Startnummern Regio'!A:B,2,0),"kein Name")</f>
        <v>Robin Holz</v>
      </c>
      <c r="D159" s="3">
        <v>6.2530000000000001</v>
      </c>
    </row>
    <row r="160" spans="1:4" ht="17.25" customHeight="1" x14ac:dyDescent="0.2">
      <c r="A160">
        <v>63</v>
      </c>
      <c r="B160">
        <v>2</v>
      </c>
      <c r="C160" t="str">
        <f>IFERROR(VLOOKUP(B160,'Startnummern Regio'!A:B,2,0),"kein Name")</f>
        <v>Robin Holz</v>
      </c>
      <c r="D160" s="3">
        <v>6.2809999999999997</v>
      </c>
    </row>
    <row r="161" spans="1:4" ht="17.25" customHeight="1" x14ac:dyDescent="0.2">
      <c r="A161">
        <v>87</v>
      </c>
      <c r="B161">
        <v>2</v>
      </c>
      <c r="C161" t="str">
        <f>IFERROR(VLOOKUP(B161,'Startnummern Regio'!A:B,2,0),"kein Name")</f>
        <v>Robin Holz</v>
      </c>
      <c r="D161" s="3">
        <v>6.3460000000000001</v>
      </c>
    </row>
    <row r="162" spans="1:4" ht="17.25" customHeight="1" x14ac:dyDescent="0.2">
      <c r="A162">
        <v>136</v>
      </c>
      <c r="B162">
        <v>2</v>
      </c>
      <c r="C162" t="str">
        <f>IFERROR(VLOOKUP(B162,'Startnummern Regio'!A:B,2,0),"kein Name")</f>
        <v>Robin Holz</v>
      </c>
      <c r="D162" s="3">
        <v>6.3470000000000004</v>
      </c>
    </row>
    <row r="163" spans="1:4" ht="17.25" customHeight="1" x14ac:dyDescent="0.2">
      <c r="A163">
        <v>160</v>
      </c>
      <c r="B163">
        <v>2</v>
      </c>
      <c r="C163" t="str">
        <f>IFERROR(VLOOKUP(B163,'Startnummern Regio'!A:B,2,0),"kein Name")</f>
        <v>Robin Holz</v>
      </c>
      <c r="D163" s="3">
        <v>6.3739999999999997</v>
      </c>
    </row>
    <row r="164" spans="1:4" ht="17.25" customHeight="1" x14ac:dyDescent="0.2">
      <c r="A164">
        <v>173</v>
      </c>
      <c r="B164">
        <v>2</v>
      </c>
      <c r="C164" t="str">
        <f>IFERROR(VLOOKUP(B164,'Startnummern Regio'!A:B,2,0),"kein Name")</f>
        <v>Robin Holz</v>
      </c>
      <c r="D164" s="3">
        <v>6.4290000000000003</v>
      </c>
    </row>
    <row r="165" spans="1:4" ht="17.25" customHeight="1" x14ac:dyDescent="0.2">
      <c r="A165">
        <v>26</v>
      </c>
      <c r="B165">
        <v>2</v>
      </c>
      <c r="C165" t="str">
        <f>IFERROR(VLOOKUP(B165,'Startnummern Regio'!A:B,2,0),"kein Name")</f>
        <v>Robin Holz</v>
      </c>
      <c r="D165" s="3">
        <v>6.5039999999999996</v>
      </c>
    </row>
    <row r="166" spans="1:4" ht="17.25" customHeight="1" x14ac:dyDescent="0.2">
      <c r="A166">
        <v>181</v>
      </c>
      <c r="B166">
        <v>2</v>
      </c>
      <c r="C166" t="str">
        <f>IFERROR(VLOOKUP(B166,'Startnummern Regio'!A:B,2,0),"kein Name")</f>
        <v>Robin Holz</v>
      </c>
      <c r="D166" s="3">
        <v>6.6180000000000003</v>
      </c>
    </row>
    <row r="167" spans="1:4" ht="17.25" customHeight="1" x14ac:dyDescent="0.2">
      <c r="A167">
        <v>113</v>
      </c>
      <c r="B167">
        <v>2</v>
      </c>
      <c r="C167" t="str">
        <f>IFERROR(VLOOKUP(B167,'Startnummern Regio'!A:B,2,0),"kein Name")</f>
        <v>Robin Holz</v>
      </c>
      <c r="D167" s="3">
        <v>6.6420000000000003</v>
      </c>
    </row>
    <row r="168" spans="1:4" ht="17.25" customHeight="1" x14ac:dyDescent="0.2">
      <c r="A168">
        <v>99</v>
      </c>
      <c r="B168">
        <v>2</v>
      </c>
      <c r="C168" t="str">
        <f>IFERROR(VLOOKUP(B168,'Startnummern Regio'!A:B,2,0),"kein Name")</f>
        <v>Robin Holz</v>
      </c>
      <c r="D168" s="3">
        <v>6.7060000000000004</v>
      </c>
    </row>
    <row r="169" spans="1:4" ht="17.25" customHeight="1" x14ac:dyDescent="0.2">
      <c r="A169">
        <v>125</v>
      </c>
      <c r="B169">
        <v>2</v>
      </c>
      <c r="C169" t="str">
        <f>IFERROR(VLOOKUP(B169,'Startnummern Regio'!A:B,2,0),"kein Name")</f>
        <v>Robin Holz</v>
      </c>
      <c r="D169" s="3">
        <v>6.7110000000000003</v>
      </c>
    </row>
    <row r="170" spans="1:4" ht="15" x14ac:dyDescent="0.2">
      <c r="A170">
        <v>39</v>
      </c>
      <c r="B170">
        <v>9</v>
      </c>
      <c r="C170" t="str">
        <f>IFERROR(VLOOKUP(B170,'Startnummern Regio'!A:B,2,0),"kein Name")</f>
        <v>Thomas Isele</v>
      </c>
      <c r="D170" s="3">
        <v>5.8639999999999999</v>
      </c>
    </row>
    <row r="171" spans="1:4" ht="15" x14ac:dyDescent="0.2">
      <c r="A171">
        <v>138</v>
      </c>
      <c r="B171">
        <v>9</v>
      </c>
      <c r="C171" t="str">
        <f>IFERROR(VLOOKUP(B171,'Startnummern Regio'!A:B,2,0),"kein Name")</f>
        <v>Thomas Isele</v>
      </c>
      <c r="D171" s="3">
        <v>5.9</v>
      </c>
    </row>
    <row r="172" spans="1:4" ht="15" x14ac:dyDescent="0.2">
      <c r="A172">
        <v>27</v>
      </c>
      <c r="B172">
        <v>9</v>
      </c>
      <c r="C172" t="str">
        <f>IFERROR(VLOOKUP(B172,'Startnummern Regio'!A:B,2,0),"kein Name")</f>
        <v>Thomas Isele</v>
      </c>
      <c r="D172" s="3">
        <v>5.9130000000000003</v>
      </c>
    </row>
    <row r="173" spans="1:4" ht="15" x14ac:dyDescent="0.2">
      <c r="A173">
        <v>52</v>
      </c>
      <c r="B173">
        <v>9</v>
      </c>
      <c r="C173" t="str">
        <f>IFERROR(VLOOKUP(B173,'Startnummern Regio'!A:B,2,0),"kein Name")</f>
        <v>Thomas Isele</v>
      </c>
      <c r="D173" s="3">
        <v>6.0039999999999996</v>
      </c>
    </row>
    <row r="174" spans="1:4" ht="15" x14ac:dyDescent="0.2">
      <c r="A174">
        <v>150</v>
      </c>
      <c r="B174">
        <v>9</v>
      </c>
      <c r="C174" t="str">
        <f>IFERROR(VLOOKUP(B174,'Startnummern Regio'!A:B,2,0),"kein Name")</f>
        <v>Thomas Isele</v>
      </c>
      <c r="D174" s="3">
        <v>6.0250000000000004</v>
      </c>
    </row>
    <row r="175" spans="1:4" ht="15" x14ac:dyDescent="0.2">
      <c r="A175">
        <v>64</v>
      </c>
      <c r="B175">
        <v>9</v>
      </c>
      <c r="C175" t="str">
        <f>IFERROR(VLOOKUP(B175,'Startnummern Regio'!A:B,2,0),"kein Name")</f>
        <v>Thomas Isele</v>
      </c>
      <c r="D175" s="3">
        <v>6.0289999999999999</v>
      </c>
    </row>
    <row r="176" spans="1:4" ht="15" x14ac:dyDescent="0.2">
      <c r="A176">
        <v>76</v>
      </c>
      <c r="B176">
        <v>9</v>
      </c>
      <c r="C176" t="str">
        <f>IFERROR(VLOOKUP(B176,'Startnummern Regio'!A:B,2,0),"kein Name")</f>
        <v>Thomas Isele</v>
      </c>
      <c r="D176" s="3">
        <v>6.0419999999999998</v>
      </c>
    </row>
    <row r="177" spans="1:4" ht="15" x14ac:dyDescent="0.2">
      <c r="A177">
        <v>114</v>
      </c>
      <c r="B177">
        <v>9</v>
      </c>
      <c r="C177" t="str">
        <f>IFERROR(VLOOKUP(B177,'Startnummern Regio'!A:B,2,0),"kein Name")</f>
        <v>Thomas Isele</v>
      </c>
      <c r="D177" s="3">
        <v>6.0460000000000003</v>
      </c>
    </row>
    <row r="178" spans="1:4" ht="15" x14ac:dyDescent="0.2">
      <c r="A178">
        <v>100</v>
      </c>
      <c r="B178">
        <v>9</v>
      </c>
      <c r="C178" t="str">
        <f>IFERROR(VLOOKUP(B178,'Startnummern Regio'!A:B,2,0),"kein Name")</f>
        <v>Thomas Isele</v>
      </c>
      <c r="D178" s="3">
        <v>6.0880000000000001</v>
      </c>
    </row>
    <row r="179" spans="1:4" ht="15" x14ac:dyDescent="0.2">
      <c r="A179">
        <v>175</v>
      </c>
      <c r="B179">
        <v>9</v>
      </c>
      <c r="C179" t="str">
        <f>IFERROR(VLOOKUP(B179,'Startnummern Regio'!A:B,2,0),"kein Name")</f>
        <v>Thomas Isele</v>
      </c>
      <c r="D179" s="3">
        <v>6.0990000000000002</v>
      </c>
    </row>
    <row r="180" spans="1:4" ht="15" x14ac:dyDescent="0.2">
      <c r="A180">
        <v>14</v>
      </c>
      <c r="B180">
        <v>9</v>
      </c>
      <c r="C180" t="str">
        <f>IFERROR(VLOOKUP(B180,'Startnummern Regio'!A:B,2,0),"kein Name")</f>
        <v>Thomas Isele</v>
      </c>
      <c r="D180" s="3">
        <v>6.125</v>
      </c>
    </row>
    <row r="181" spans="1:4" ht="15" x14ac:dyDescent="0.2">
      <c r="A181">
        <v>88</v>
      </c>
      <c r="B181">
        <v>9</v>
      </c>
      <c r="C181" t="str">
        <f>IFERROR(VLOOKUP(B181,'Startnummern Regio'!A:B,2,0),"kein Name")</f>
        <v>Thomas Isele</v>
      </c>
      <c r="D181" s="3">
        <v>6.1539999999999999</v>
      </c>
    </row>
    <row r="182" spans="1:4" ht="15" x14ac:dyDescent="0.2">
      <c r="A182">
        <v>161</v>
      </c>
      <c r="B182">
        <v>9</v>
      </c>
      <c r="C182" t="str">
        <f>IFERROR(VLOOKUP(B182,'Startnummern Regio'!A:B,2,0),"kein Name")</f>
        <v>Thomas Isele</v>
      </c>
      <c r="D182" s="3">
        <v>6.18</v>
      </c>
    </row>
    <row r="183" spans="1:4" ht="15" x14ac:dyDescent="0.2">
      <c r="A183">
        <v>126</v>
      </c>
      <c r="B183">
        <v>9</v>
      </c>
      <c r="C183" t="str">
        <f>IFERROR(VLOOKUP(B183,'Startnummern Regio'!A:B,2,0),"kein Name")</f>
        <v>Thomas Isele</v>
      </c>
      <c r="D183" s="3">
        <v>6.2009999999999996</v>
      </c>
    </row>
    <row r="184" spans="1:4" ht="15" x14ac:dyDescent="0.2">
      <c r="A184">
        <v>183</v>
      </c>
      <c r="B184">
        <v>9</v>
      </c>
      <c r="C184" t="str">
        <f>IFERROR(VLOOKUP(B184,'Startnummern Regio'!A:B,2,0),"kein Name")</f>
        <v>Thomas Isele</v>
      </c>
      <c r="D184" s="3">
        <v>6.3029999999999999</v>
      </c>
    </row>
  </sheetData>
  <sortState ref="A2:H187">
    <sortCondition ref="C2:C187"/>
    <sortCondition ref="D2:D18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DAFD-C246-2543-BB10-F5C3E6DB1CA0}">
  <dimension ref="A1:G134"/>
  <sheetViews>
    <sheetView tabSelected="1" topLeftCell="A31" zoomScale="150" zoomScaleNormal="150" workbookViewId="0">
      <selection activeCell="A6" sqref="A1:G1048576"/>
    </sheetView>
  </sheetViews>
  <sheetFormatPr baseColWidth="10" defaultRowHeight="15" x14ac:dyDescent="0.2"/>
  <cols>
    <col min="1" max="1" width="4.83203125" bestFit="1" customWidth="1"/>
    <col min="4" max="4" width="18.83203125" customWidth="1"/>
  </cols>
  <sheetData>
    <row r="1" spans="1:7" x14ac:dyDescent="0.2">
      <c r="A1" t="s">
        <v>482</v>
      </c>
      <c r="B1" t="s">
        <v>480</v>
      </c>
      <c r="C1" t="s">
        <v>193</v>
      </c>
      <c r="D1" t="s">
        <v>4</v>
      </c>
      <c r="E1" t="s">
        <v>18</v>
      </c>
      <c r="F1" t="s">
        <v>194</v>
      </c>
      <c r="G1" t="s">
        <v>481</v>
      </c>
    </row>
    <row r="2" spans="1:7" x14ac:dyDescent="0.2">
      <c r="A2">
        <v>1</v>
      </c>
      <c r="B2">
        <v>88</v>
      </c>
      <c r="C2">
        <v>115</v>
      </c>
      <c r="D2" t="s">
        <v>464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464</v>
      </c>
      <c r="E3">
        <v>2000</v>
      </c>
      <c r="F3">
        <v>23.12</v>
      </c>
      <c r="G3">
        <v>6.0000000000002274E-2</v>
      </c>
    </row>
    <row r="4" spans="1:7" x14ac:dyDescent="0.2">
      <c r="A4">
        <v>3</v>
      </c>
      <c r="B4">
        <v>60</v>
      </c>
      <c r="C4">
        <v>115</v>
      </c>
      <c r="D4" t="s">
        <v>464</v>
      </c>
      <c r="E4">
        <v>2000</v>
      </c>
      <c r="F4">
        <v>23.29</v>
      </c>
      <c r="G4">
        <v>0.23000000000000043</v>
      </c>
    </row>
    <row r="5" spans="1:7" x14ac:dyDescent="0.2">
      <c r="A5">
        <v>4</v>
      </c>
      <c r="B5">
        <v>32</v>
      </c>
      <c r="C5">
        <v>115</v>
      </c>
      <c r="D5" t="s">
        <v>464</v>
      </c>
      <c r="E5">
        <v>2000</v>
      </c>
      <c r="F5">
        <v>23.63</v>
      </c>
      <c r="G5">
        <v>0.57000000000000028</v>
      </c>
    </row>
    <row r="6" spans="1:7" x14ac:dyDescent="0.2">
      <c r="A6">
        <v>5</v>
      </c>
      <c r="B6">
        <v>3</v>
      </c>
      <c r="C6">
        <v>115</v>
      </c>
      <c r="D6" t="s">
        <v>464</v>
      </c>
      <c r="E6">
        <v>2000</v>
      </c>
      <c r="F6">
        <v>23.73</v>
      </c>
      <c r="G6">
        <v>0.67000000000000171</v>
      </c>
    </row>
    <row r="7" spans="1:7" x14ac:dyDescent="0.2">
      <c r="A7">
        <v>6</v>
      </c>
      <c r="B7">
        <v>58</v>
      </c>
      <c r="C7">
        <v>10</v>
      </c>
      <c r="D7" t="s">
        <v>14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473</v>
      </c>
      <c r="E8">
        <v>2002</v>
      </c>
      <c r="F8">
        <v>23.85</v>
      </c>
      <c r="G8">
        <v>0.7900000000000027</v>
      </c>
    </row>
    <row r="9" spans="1:7" x14ac:dyDescent="0.2">
      <c r="A9">
        <v>8</v>
      </c>
      <c r="B9">
        <v>109</v>
      </c>
      <c r="C9">
        <v>10</v>
      </c>
      <c r="D9" t="s">
        <v>14</v>
      </c>
      <c r="E9">
        <v>2001</v>
      </c>
      <c r="F9">
        <v>23.9</v>
      </c>
      <c r="G9">
        <v>0.83999999999999986</v>
      </c>
    </row>
    <row r="10" spans="1:7" x14ac:dyDescent="0.2">
      <c r="A10">
        <v>9</v>
      </c>
      <c r="B10">
        <v>90</v>
      </c>
      <c r="C10">
        <v>10</v>
      </c>
      <c r="D10" t="s">
        <v>14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473</v>
      </c>
      <c r="E11">
        <v>2002</v>
      </c>
      <c r="F11">
        <v>23.95</v>
      </c>
      <c r="G11">
        <v>0.89000000000000057</v>
      </c>
    </row>
    <row r="12" spans="1:7" x14ac:dyDescent="0.2">
      <c r="A12">
        <v>11</v>
      </c>
      <c r="B12">
        <v>86</v>
      </c>
      <c r="C12">
        <v>126</v>
      </c>
      <c r="D12" t="s">
        <v>476</v>
      </c>
      <c r="E12">
        <v>1993</v>
      </c>
      <c r="F12">
        <v>23.99</v>
      </c>
      <c r="G12">
        <v>0.92999999999999972</v>
      </c>
    </row>
    <row r="13" spans="1:7" x14ac:dyDescent="0.2">
      <c r="A13">
        <v>12</v>
      </c>
      <c r="B13">
        <v>31</v>
      </c>
      <c r="C13">
        <v>10</v>
      </c>
      <c r="D13" t="s">
        <v>14</v>
      </c>
      <c r="E13">
        <v>2001</v>
      </c>
      <c r="F13">
        <v>24.41</v>
      </c>
      <c r="G13">
        <v>1.3500000000000014</v>
      </c>
    </row>
    <row r="14" spans="1:7" x14ac:dyDescent="0.2">
      <c r="A14">
        <v>13</v>
      </c>
      <c r="B14">
        <v>29</v>
      </c>
      <c r="C14">
        <v>126</v>
      </c>
      <c r="D14" t="s">
        <v>476</v>
      </c>
      <c r="E14">
        <v>1993</v>
      </c>
      <c r="F14">
        <v>24.53</v>
      </c>
      <c r="G14">
        <v>1.4700000000000024</v>
      </c>
    </row>
    <row r="15" spans="1:7" x14ac:dyDescent="0.2">
      <c r="A15">
        <v>14</v>
      </c>
      <c r="B15">
        <v>56</v>
      </c>
      <c r="C15">
        <v>126</v>
      </c>
      <c r="D15" t="s">
        <v>476</v>
      </c>
      <c r="E15">
        <v>1993</v>
      </c>
      <c r="F15">
        <v>24.55</v>
      </c>
      <c r="G15">
        <v>1.490000000000002</v>
      </c>
    </row>
    <row r="16" spans="1:7" x14ac:dyDescent="0.2">
      <c r="A16">
        <v>15</v>
      </c>
      <c r="B16">
        <v>6</v>
      </c>
      <c r="C16">
        <v>10</v>
      </c>
      <c r="D16" t="s">
        <v>14</v>
      </c>
      <c r="E16">
        <v>2001</v>
      </c>
      <c r="F16">
        <v>24.63</v>
      </c>
      <c r="G16">
        <v>1.5700000000000003</v>
      </c>
    </row>
    <row r="17" spans="1:7" x14ac:dyDescent="0.2">
      <c r="A17">
        <v>16</v>
      </c>
      <c r="B17">
        <v>5</v>
      </c>
      <c r="C17">
        <v>124</v>
      </c>
      <c r="D17" t="s">
        <v>473</v>
      </c>
      <c r="E17">
        <v>2002</v>
      </c>
      <c r="F17">
        <v>24.76</v>
      </c>
      <c r="G17">
        <v>1.7000000000000028</v>
      </c>
    </row>
    <row r="18" spans="1:7" x14ac:dyDescent="0.2">
      <c r="A18">
        <v>17</v>
      </c>
      <c r="B18">
        <v>4</v>
      </c>
      <c r="C18">
        <v>126</v>
      </c>
      <c r="D18" t="s">
        <v>476</v>
      </c>
      <c r="E18">
        <v>1993</v>
      </c>
      <c r="F18">
        <v>24.83</v>
      </c>
      <c r="G18">
        <v>1.7699999999999996</v>
      </c>
    </row>
    <row r="19" spans="1:7" x14ac:dyDescent="0.2">
      <c r="A19">
        <v>18</v>
      </c>
      <c r="B19">
        <v>112</v>
      </c>
      <c r="C19">
        <v>27</v>
      </c>
      <c r="D19" t="s">
        <v>74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74</v>
      </c>
      <c r="E20">
        <v>2002</v>
      </c>
      <c r="F20">
        <v>25.32</v>
      </c>
      <c r="G20">
        <v>2.2600000000000016</v>
      </c>
    </row>
    <row r="21" spans="1:7" x14ac:dyDescent="0.2">
      <c r="A21">
        <v>20</v>
      </c>
      <c r="B21">
        <v>59</v>
      </c>
      <c r="C21">
        <v>27</v>
      </c>
      <c r="D21" t="s">
        <v>74</v>
      </c>
      <c r="E21">
        <v>2002</v>
      </c>
      <c r="F21">
        <v>25.39</v>
      </c>
      <c r="G21">
        <v>2.3300000000000018</v>
      </c>
    </row>
    <row r="22" spans="1:7" x14ac:dyDescent="0.2">
      <c r="A22">
        <v>21</v>
      </c>
      <c r="B22">
        <v>1</v>
      </c>
      <c r="C22">
        <v>27</v>
      </c>
      <c r="D22" t="s">
        <v>74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11</v>
      </c>
      <c r="E23">
        <v>2002</v>
      </c>
      <c r="F23">
        <v>25.95</v>
      </c>
      <c r="G23">
        <v>2.8900000000000006</v>
      </c>
    </row>
    <row r="24" spans="1:7" x14ac:dyDescent="0.2">
      <c r="A24">
        <v>23</v>
      </c>
      <c r="B24">
        <v>61</v>
      </c>
      <c r="C24">
        <v>42</v>
      </c>
      <c r="D24" t="s">
        <v>113</v>
      </c>
      <c r="E24">
        <v>2004</v>
      </c>
      <c r="F24">
        <v>25.96</v>
      </c>
      <c r="G24">
        <v>2.9000000000000021</v>
      </c>
    </row>
    <row r="25" spans="1:7" x14ac:dyDescent="0.2">
      <c r="A25">
        <v>24</v>
      </c>
      <c r="B25">
        <v>54</v>
      </c>
      <c r="C25">
        <v>33</v>
      </c>
      <c r="D25" t="s">
        <v>79</v>
      </c>
      <c r="E25">
        <v>2001</v>
      </c>
      <c r="F25">
        <v>26</v>
      </c>
      <c r="G25">
        <v>2.9400000000000013</v>
      </c>
    </row>
    <row r="26" spans="1:7" x14ac:dyDescent="0.2">
      <c r="A26">
        <v>25</v>
      </c>
      <c r="B26">
        <v>2</v>
      </c>
      <c r="C26">
        <v>33</v>
      </c>
      <c r="D26" t="s">
        <v>79</v>
      </c>
      <c r="E26">
        <v>2001</v>
      </c>
      <c r="F26">
        <v>26.04</v>
      </c>
      <c r="G26">
        <v>2.9800000000000004</v>
      </c>
    </row>
    <row r="27" spans="1:7" x14ac:dyDescent="0.2">
      <c r="A27">
        <v>26</v>
      </c>
      <c r="B27">
        <v>85</v>
      </c>
      <c r="C27">
        <v>33</v>
      </c>
      <c r="D27" t="s">
        <v>79</v>
      </c>
      <c r="E27">
        <v>2001</v>
      </c>
      <c r="F27">
        <v>26.07</v>
      </c>
      <c r="G27">
        <v>3.0100000000000016</v>
      </c>
    </row>
    <row r="28" spans="1:7" x14ac:dyDescent="0.2">
      <c r="A28">
        <v>27</v>
      </c>
      <c r="B28">
        <v>103</v>
      </c>
      <c r="C28">
        <v>80</v>
      </c>
      <c r="D28" t="s">
        <v>409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11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241</v>
      </c>
      <c r="E30">
        <v>2005</v>
      </c>
      <c r="F30">
        <v>26.16</v>
      </c>
      <c r="G30">
        <v>3.1000000000000014</v>
      </c>
    </row>
    <row r="31" spans="1:7" x14ac:dyDescent="0.2">
      <c r="A31">
        <v>30</v>
      </c>
      <c r="B31">
        <v>91</v>
      </c>
      <c r="C31">
        <v>42</v>
      </c>
      <c r="D31" t="s">
        <v>113</v>
      </c>
      <c r="E31">
        <v>2004</v>
      </c>
      <c r="F31">
        <v>26.28</v>
      </c>
      <c r="G31">
        <v>3.2200000000000024</v>
      </c>
    </row>
    <row r="32" spans="1:7" x14ac:dyDescent="0.2">
      <c r="A32">
        <v>31</v>
      </c>
      <c r="B32">
        <v>115</v>
      </c>
      <c r="C32">
        <v>42</v>
      </c>
      <c r="D32" t="s">
        <v>113</v>
      </c>
      <c r="E32">
        <v>2004</v>
      </c>
      <c r="F32">
        <v>26.29</v>
      </c>
      <c r="G32">
        <v>3.2300000000000004</v>
      </c>
    </row>
    <row r="33" spans="1:7" x14ac:dyDescent="0.2">
      <c r="A33">
        <v>32</v>
      </c>
      <c r="B33">
        <v>75</v>
      </c>
      <c r="C33">
        <v>80</v>
      </c>
      <c r="D33" t="s">
        <v>409</v>
      </c>
      <c r="E33">
        <v>2002</v>
      </c>
      <c r="F33">
        <v>26.29</v>
      </c>
      <c r="G33">
        <v>3.2300000000000004</v>
      </c>
    </row>
    <row r="34" spans="1:7" x14ac:dyDescent="0.2">
      <c r="A34">
        <v>33</v>
      </c>
      <c r="B34">
        <v>120</v>
      </c>
      <c r="C34">
        <v>61</v>
      </c>
      <c r="D34" t="s">
        <v>241</v>
      </c>
      <c r="E34">
        <v>2005</v>
      </c>
      <c r="F34">
        <v>26.36</v>
      </c>
      <c r="G34">
        <v>3.3000000000000007</v>
      </c>
    </row>
    <row r="35" spans="1:7" x14ac:dyDescent="0.2">
      <c r="A35">
        <v>34</v>
      </c>
      <c r="B35">
        <v>110</v>
      </c>
      <c r="C35">
        <v>33</v>
      </c>
      <c r="D35" t="s">
        <v>79</v>
      </c>
      <c r="E35">
        <v>2001</v>
      </c>
      <c r="F35">
        <v>26.37</v>
      </c>
      <c r="G35">
        <v>3.3100000000000023</v>
      </c>
    </row>
    <row r="36" spans="1:7" x14ac:dyDescent="0.2">
      <c r="A36">
        <v>35</v>
      </c>
      <c r="B36">
        <v>129</v>
      </c>
      <c r="C36">
        <v>7</v>
      </c>
      <c r="D36" t="s">
        <v>11</v>
      </c>
      <c r="E36">
        <v>2002</v>
      </c>
      <c r="F36">
        <v>26.39</v>
      </c>
      <c r="G36">
        <v>3.3300000000000018</v>
      </c>
    </row>
    <row r="37" spans="1:7" x14ac:dyDescent="0.2">
      <c r="A37">
        <v>36</v>
      </c>
      <c r="B37">
        <v>28</v>
      </c>
      <c r="C37">
        <v>33</v>
      </c>
      <c r="D37" t="s">
        <v>79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11</v>
      </c>
      <c r="E38">
        <v>2002</v>
      </c>
      <c r="F38">
        <v>26.44</v>
      </c>
      <c r="G38">
        <v>3.3800000000000026</v>
      </c>
    </row>
    <row r="39" spans="1:7" x14ac:dyDescent="0.2">
      <c r="A39">
        <v>38</v>
      </c>
      <c r="B39">
        <v>46</v>
      </c>
      <c r="C39">
        <v>80</v>
      </c>
      <c r="D39" t="s">
        <v>409</v>
      </c>
      <c r="E39">
        <v>2002</v>
      </c>
      <c r="F39">
        <v>26.49</v>
      </c>
      <c r="G39">
        <v>3.4299999999999997</v>
      </c>
    </row>
    <row r="40" spans="1:7" x14ac:dyDescent="0.2">
      <c r="A40">
        <v>39</v>
      </c>
      <c r="B40">
        <v>33</v>
      </c>
      <c r="C40">
        <v>42</v>
      </c>
      <c r="D40" t="s">
        <v>113</v>
      </c>
      <c r="E40">
        <v>2004</v>
      </c>
      <c r="F40">
        <v>26.5</v>
      </c>
      <c r="G40">
        <v>3.4400000000000013</v>
      </c>
    </row>
    <row r="41" spans="1:7" x14ac:dyDescent="0.2">
      <c r="A41">
        <v>40</v>
      </c>
      <c r="B41">
        <v>50</v>
      </c>
      <c r="C41">
        <v>88</v>
      </c>
      <c r="D41" t="s">
        <v>441</v>
      </c>
      <c r="E41">
        <v>2003</v>
      </c>
      <c r="F41">
        <v>26.54</v>
      </c>
      <c r="G41">
        <v>3.4800000000000004</v>
      </c>
    </row>
    <row r="42" spans="1:7" x14ac:dyDescent="0.2">
      <c r="A42">
        <v>41</v>
      </c>
      <c r="B42">
        <v>128</v>
      </c>
      <c r="C42">
        <v>80</v>
      </c>
      <c r="D42" t="s">
        <v>409</v>
      </c>
      <c r="E42">
        <v>2002</v>
      </c>
      <c r="F42">
        <v>26.55</v>
      </c>
      <c r="G42">
        <v>3.490000000000002</v>
      </c>
    </row>
    <row r="43" spans="1:7" x14ac:dyDescent="0.2">
      <c r="A43">
        <v>42</v>
      </c>
      <c r="B43">
        <v>65</v>
      </c>
      <c r="C43">
        <v>62</v>
      </c>
      <c r="D43" t="s">
        <v>263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113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241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441</v>
      </c>
      <c r="E46">
        <v>2003</v>
      </c>
      <c r="F46">
        <v>26.75</v>
      </c>
      <c r="G46">
        <v>3.6900000000000013</v>
      </c>
    </row>
    <row r="47" spans="1:7" x14ac:dyDescent="0.2">
      <c r="A47">
        <v>46</v>
      </c>
      <c r="B47">
        <v>24</v>
      </c>
      <c r="C47">
        <v>88</v>
      </c>
      <c r="D47" t="s">
        <v>441</v>
      </c>
      <c r="E47">
        <v>2003</v>
      </c>
      <c r="F47">
        <v>26.79</v>
      </c>
      <c r="G47">
        <v>3.7300000000000004</v>
      </c>
    </row>
    <row r="48" spans="1:7" x14ac:dyDescent="0.2">
      <c r="A48">
        <v>47</v>
      </c>
      <c r="B48">
        <v>127</v>
      </c>
      <c r="C48">
        <v>125</v>
      </c>
      <c r="D48" t="s">
        <v>474</v>
      </c>
      <c r="E48">
        <v>2001</v>
      </c>
      <c r="F48">
        <v>26.8</v>
      </c>
      <c r="G48">
        <v>3.740000000000002</v>
      </c>
    </row>
    <row r="49" spans="1:7" x14ac:dyDescent="0.2">
      <c r="A49">
        <v>48</v>
      </c>
      <c r="B49">
        <v>79</v>
      </c>
      <c r="C49">
        <v>88</v>
      </c>
      <c r="D49" t="s">
        <v>441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265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11</v>
      </c>
      <c r="E51">
        <v>2002</v>
      </c>
      <c r="F51">
        <v>26.94</v>
      </c>
      <c r="G51">
        <v>3.8800000000000026</v>
      </c>
    </row>
    <row r="52" spans="1:7" x14ac:dyDescent="0.2">
      <c r="A52">
        <v>51</v>
      </c>
      <c r="B52">
        <v>20</v>
      </c>
      <c r="C52">
        <v>80</v>
      </c>
      <c r="D52" t="s">
        <v>409</v>
      </c>
      <c r="E52">
        <v>2002</v>
      </c>
      <c r="F52">
        <v>27.05</v>
      </c>
      <c r="G52">
        <v>3.990000000000002</v>
      </c>
    </row>
    <row r="53" spans="1:7" x14ac:dyDescent="0.2">
      <c r="A53">
        <v>52</v>
      </c>
      <c r="B53">
        <v>105</v>
      </c>
      <c r="C53">
        <v>125</v>
      </c>
      <c r="D53" t="s">
        <v>474</v>
      </c>
      <c r="E53">
        <v>2001</v>
      </c>
      <c r="F53">
        <v>27.07</v>
      </c>
      <c r="G53">
        <v>4.0100000000000016</v>
      </c>
    </row>
    <row r="54" spans="1:7" x14ac:dyDescent="0.2">
      <c r="A54">
        <v>53</v>
      </c>
      <c r="B54">
        <v>107</v>
      </c>
      <c r="C54">
        <v>88</v>
      </c>
      <c r="D54" t="s">
        <v>441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265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265</v>
      </c>
      <c r="E56">
        <v>2004</v>
      </c>
      <c r="F56">
        <v>27.21</v>
      </c>
      <c r="G56">
        <v>4.1500000000000021</v>
      </c>
    </row>
    <row r="57" spans="1:7" x14ac:dyDescent="0.2">
      <c r="A57">
        <v>56</v>
      </c>
      <c r="B57">
        <v>126</v>
      </c>
      <c r="C57">
        <v>12</v>
      </c>
      <c r="D57" t="s">
        <v>16</v>
      </c>
      <c r="E57">
        <v>2006</v>
      </c>
      <c r="F57">
        <v>27.28</v>
      </c>
      <c r="G57">
        <v>4.2200000000000024</v>
      </c>
    </row>
    <row r="58" spans="1:7" x14ac:dyDescent="0.2">
      <c r="A58">
        <v>57</v>
      </c>
      <c r="B58">
        <v>25</v>
      </c>
      <c r="C58">
        <v>114</v>
      </c>
      <c r="D58" t="s">
        <v>463</v>
      </c>
      <c r="E58">
        <v>2004</v>
      </c>
      <c r="F58">
        <v>27.39</v>
      </c>
      <c r="G58">
        <v>4.3300000000000018</v>
      </c>
    </row>
    <row r="59" spans="1:7" x14ac:dyDescent="0.2">
      <c r="A59">
        <v>58</v>
      </c>
      <c r="B59">
        <v>97</v>
      </c>
      <c r="C59">
        <v>2</v>
      </c>
      <c r="D59" t="s">
        <v>6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6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426</v>
      </c>
      <c r="E61">
        <v>2004</v>
      </c>
      <c r="F61">
        <v>27.43</v>
      </c>
      <c r="G61">
        <v>4.370000000000001</v>
      </c>
    </row>
    <row r="62" spans="1:7" x14ac:dyDescent="0.2">
      <c r="A62">
        <v>61</v>
      </c>
      <c r="B62">
        <v>121</v>
      </c>
      <c r="C62">
        <v>2</v>
      </c>
      <c r="D62" t="s">
        <v>6</v>
      </c>
      <c r="E62">
        <v>2005</v>
      </c>
      <c r="F62">
        <v>27.46</v>
      </c>
      <c r="G62">
        <v>4.4000000000000021</v>
      </c>
    </row>
    <row r="63" spans="1:7" x14ac:dyDescent="0.2">
      <c r="A63">
        <v>62</v>
      </c>
      <c r="B63">
        <v>30</v>
      </c>
      <c r="C63">
        <v>12</v>
      </c>
      <c r="D63" t="s">
        <v>16</v>
      </c>
      <c r="E63">
        <v>2006</v>
      </c>
      <c r="F63">
        <v>27.52</v>
      </c>
      <c r="G63">
        <v>4.4600000000000009</v>
      </c>
    </row>
    <row r="64" spans="1:7" x14ac:dyDescent="0.2">
      <c r="A64">
        <v>63</v>
      </c>
      <c r="B64">
        <v>11</v>
      </c>
      <c r="C64">
        <v>61</v>
      </c>
      <c r="D64" t="s">
        <v>241</v>
      </c>
      <c r="E64">
        <v>2005</v>
      </c>
      <c r="F64">
        <v>27.57</v>
      </c>
      <c r="G64">
        <v>4.5100000000000016</v>
      </c>
    </row>
    <row r="65" spans="1:7" x14ac:dyDescent="0.2">
      <c r="A65">
        <v>64</v>
      </c>
      <c r="B65">
        <v>39</v>
      </c>
      <c r="C65">
        <v>2</v>
      </c>
      <c r="D65" t="s">
        <v>6</v>
      </c>
      <c r="E65">
        <v>2005</v>
      </c>
      <c r="F65">
        <v>27.6</v>
      </c>
      <c r="G65">
        <v>4.5400000000000027</v>
      </c>
    </row>
    <row r="66" spans="1:7" x14ac:dyDescent="0.2">
      <c r="A66">
        <v>65</v>
      </c>
      <c r="B66">
        <v>123</v>
      </c>
      <c r="C66">
        <v>86</v>
      </c>
      <c r="D66" t="s">
        <v>426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265</v>
      </c>
      <c r="E68">
        <v>2004</v>
      </c>
      <c r="F68">
        <v>27.75</v>
      </c>
      <c r="G68">
        <v>4.6900000000000013</v>
      </c>
    </row>
    <row r="69" spans="1:7" x14ac:dyDescent="0.2">
      <c r="A69">
        <v>68</v>
      </c>
      <c r="B69">
        <v>98</v>
      </c>
      <c r="C69">
        <v>4</v>
      </c>
      <c r="D69" t="s">
        <v>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474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463</v>
      </c>
      <c r="E72">
        <v>2004</v>
      </c>
      <c r="F72">
        <v>27.82</v>
      </c>
      <c r="G72">
        <v>4.7600000000000016</v>
      </c>
    </row>
    <row r="73" spans="1:7" x14ac:dyDescent="0.2">
      <c r="A73">
        <v>72</v>
      </c>
      <c r="B73">
        <v>53</v>
      </c>
      <c r="C73">
        <v>86</v>
      </c>
      <c r="D73" t="s">
        <v>426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4.7900000000000027</v>
      </c>
    </row>
    <row r="75" spans="1:7" x14ac:dyDescent="0.2">
      <c r="A75">
        <v>74</v>
      </c>
      <c r="B75">
        <v>82</v>
      </c>
      <c r="C75">
        <v>86</v>
      </c>
      <c r="D75" t="s">
        <v>426</v>
      </c>
      <c r="E75">
        <v>2004</v>
      </c>
      <c r="F75">
        <v>27.95</v>
      </c>
      <c r="G75">
        <v>4.8900000000000006</v>
      </c>
    </row>
    <row r="76" spans="1:7" x14ac:dyDescent="0.2">
      <c r="A76">
        <v>75</v>
      </c>
      <c r="B76">
        <v>67</v>
      </c>
      <c r="C76">
        <v>4</v>
      </c>
      <c r="D76" t="s">
        <v>8</v>
      </c>
      <c r="E76">
        <v>2006</v>
      </c>
      <c r="F76">
        <v>27.96</v>
      </c>
      <c r="G76">
        <v>4.9000000000000021</v>
      </c>
    </row>
    <row r="77" spans="1:7" x14ac:dyDescent="0.2">
      <c r="A77">
        <v>76</v>
      </c>
      <c r="B77">
        <v>108</v>
      </c>
      <c r="C77">
        <v>86</v>
      </c>
      <c r="D77" t="s">
        <v>426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275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422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474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422</v>
      </c>
      <c r="E81">
        <v>2006</v>
      </c>
      <c r="F81">
        <v>28.11</v>
      </c>
      <c r="G81">
        <v>5.0500000000000007</v>
      </c>
    </row>
    <row r="82" spans="1:7" x14ac:dyDescent="0.2">
      <c r="A82">
        <v>81</v>
      </c>
      <c r="B82">
        <v>80</v>
      </c>
      <c r="C82">
        <v>114</v>
      </c>
      <c r="D82" t="s">
        <v>463</v>
      </c>
      <c r="E82">
        <v>2004</v>
      </c>
      <c r="F82">
        <v>28.14</v>
      </c>
      <c r="G82">
        <v>5.0800000000000018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5.1000000000000014</v>
      </c>
    </row>
    <row r="84" spans="1:7" x14ac:dyDescent="0.2">
      <c r="A84">
        <v>83</v>
      </c>
      <c r="B84">
        <v>99</v>
      </c>
      <c r="C84">
        <v>11</v>
      </c>
      <c r="D84" t="s">
        <v>15</v>
      </c>
      <c r="E84">
        <v>2006</v>
      </c>
      <c r="F84">
        <v>28.17</v>
      </c>
      <c r="G84">
        <v>5.110000000000003</v>
      </c>
    </row>
    <row r="85" spans="1:7" x14ac:dyDescent="0.2">
      <c r="A85">
        <v>84</v>
      </c>
      <c r="B85">
        <v>93</v>
      </c>
      <c r="C85">
        <v>74</v>
      </c>
      <c r="D85" t="s">
        <v>275</v>
      </c>
      <c r="E85">
        <v>2006</v>
      </c>
      <c r="F85">
        <v>28.19</v>
      </c>
      <c r="G85">
        <v>5.1300000000000026</v>
      </c>
    </row>
    <row r="86" spans="1:7" x14ac:dyDescent="0.2">
      <c r="A86">
        <v>85</v>
      </c>
      <c r="B86">
        <v>71</v>
      </c>
      <c r="C86">
        <v>11</v>
      </c>
      <c r="D86" t="s">
        <v>15</v>
      </c>
      <c r="E86">
        <v>2006</v>
      </c>
      <c r="F86">
        <v>28.25</v>
      </c>
      <c r="G86">
        <v>5.1900000000000013</v>
      </c>
    </row>
    <row r="87" spans="1:7" x14ac:dyDescent="0.2">
      <c r="A87">
        <v>86</v>
      </c>
      <c r="B87">
        <v>114</v>
      </c>
      <c r="C87">
        <v>74</v>
      </c>
      <c r="D87" t="s">
        <v>275</v>
      </c>
      <c r="E87">
        <v>2006</v>
      </c>
      <c r="F87">
        <v>28.35</v>
      </c>
      <c r="G87">
        <v>5.2900000000000027</v>
      </c>
    </row>
    <row r="88" spans="1:7" x14ac:dyDescent="0.2">
      <c r="A88">
        <v>87</v>
      </c>
      <c r="B88">
        <v>77</v>
      </c>
      <c r="C88">
        <v>12</v>
      </c>
      <c r="D88" t="s">
        <v>16</v>
      </c>
      <c r="E88">
        <v>2006</v>
      </c>
      <c r="F88">
        <v>28.42</v>
      </c>
      <c r="G88">
        <v>5.360000000000003</v>
      </c>
    </row>
    <row r="89" spans="1:7" x14ac:dyDescent="0.2">
      <c r="A89">
        <v>88</v>
      </c>
      <c r="B89">
        <v>14</v>
      </c>
      <c r="C89">
        <v>2</v>
      </c>
      <c r="D89" t="s">
        <v>6</v>
      </c>
      <c r="E89">
        <v>2005</v>
      </c>
      <c r="F89">
        <v>28.44</v>
      </c>
      <c r="G89">
        <v>5.3800000000000026</v>
      </c>
    </row>
    <row r="90" spans="1:7" x14ac:dyDescent="0.2">
      <c r="A90">
        <v>89</v>
      </c>
      <c r="B90">
        <v>113</v>
      </c>
      <c r="C90">
        <v>4</v>
      </c>
      <c r="D90" t="s">
        <v>8</v>
      </c>
      <c r="E90">
        <v>2006</v>
      </c>
      <c r="F90">
        <v>28.53</v>
      </c>
      <c r="G90">
        <v>5.4700000000000024</v>
      </c>
    </row>
    <row r="91" spans="1:7" x14ac:dyDescent="0.2">
      <c r="A91">
        <v>90</v>
      </c>
      <c r="B91">
        <v>7</v>
      </c>
      <c r="C91">
        <v>74</v>
      </c>
      <c r="D91" t="s">
        <v>275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275</v>
      </c>
      <c r="E92">
        <v>2006</v>
      </c>
      <c r="F92">
        <v>28.59</v>
      </c>
      <c r="G92">
        <v>5.5300000000000011</v>
      </c>
    </row>
    <row r="93" spans="1:7" x14ac:dyDescent="0.2">
      <c r="A93">
        <v>92</v>
      </c>
      <c r="B93">
        <v>116</v>
      </c>
      <c r="C93">
        <v>39</v>
      </c>
      <c r="D93" t="s">
        <v>431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266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474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422</v>
      </c>
      <c r="E96">
        <v>2006</v>
      </c>
      <c r="F96">
        <v>28.68</v>
      </c>
      <c r="G96">
        <v>5.620000000000001</v>
      </c>
    </row>
    <row r="97" spans="1:7" x14ac:dyDescent="0.2">
      <c r="A97">
        <v>96</v>
      </c>
      <c r="B97">
        <v>62</v>
      </c>
      <c r="C97">
        <v>82</v>
      </c>
      <c r="D97" t="s">
        <v>414</v>
      </c>
      <c r="E97">
        <v>2004</v>
      </c>
      <c r="F97">
        <v>28.75</v>
      </c>
      <c r="G97">
        <v>5.6900000000000013</v>
      </c>
    </row>
    <row r="98" spans="1:7" x14ac:dyDescent="0.2">
      <c r="A98">
        <v>97</v>
      </c>
      <c r="B98">
        <v>37</v>
      </c>
      <c r="C98">
        <v>84</v>
      </c>
      <c r="D98" t="s">
        <v>422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414</v>
      </c>
      <c r="E99">
        <v>2004</v>
      </c>
      <c r="F99">
        <v>28.89</v>
      </c>
      <c r="G99">
        <v>5.8300000000000018</v>
      </c>
    </row>
    <row r="100" spans="1:7" x14ac:dyDescent="0.2">
      <c r="A100">
        <v>99</v>
      </c>
      <c r="B100">
        <v>10</v>
      </c>
      <c r="C100">
        <v>84</v>
      </c>
      <c r="D100" t="s">
        <v>422</v>
      </c>
      <c r="E100">
        <v>2006</v>
      </c>
      <c r="F100">
        <v>28.96</v>
      </c>
      <c r="G100">
        <v>5.9000000000000021</v>
      </c>
    </row>
    <row r="101" spans="1:7" x14ac:dyDescent="0.2">
      <c r="A101">
        <v>100</v>
      </c>
      <c r="B101">
        <v>92</v>
      </c>
      <c r="C101">
        <v>82</v>
      </c>
      <c r="D101" t="s">
        <v>414</v>
      </c>
      <c r="E101">
        <v>2004</v>
      </c>
      <c r="F101">
        <v>29.01</v>
      </c>
      <c r="G101">
        <v>5.9500000000000028</v>
      </c>
    </row>
    <row r="102" spans="1:7" x14ac:dyDescent="0.2">
      <c r="A102">
        <v>101</v>
      </c>
      <c r="B102">
        <v>102</v>
      </c>
      <c r="C102">
        <v>65</v>
      </c>
      <c r="D102" t="s">
        <v>266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431</v>
      </c>
      <c r="E103">
        <v>2006</v>
      </c>
      <c r="F103">
        <v>29.07</v>
      </c>
      <c r="G103">
        <v>6.0100000000000016</v>
      </c>
    </row>
    <row r="104" spans="1:7" x14ac:dyDescent="0.2">
      <c r="A104">
        <v>103</v>
      </c>
      <c r="B104">
        <v>18</v>
      </c>
      <c r="C104">
        <v>65</v>
      </c>
      <c r="D104" t="s">
        <v>266</v>
      </c>
      <c r="E104">
        <v>2004</v>
      </c>
      <c r="F104">
        <v>29.09</v>
      </c>
      <c r="G104">
        <v>6.0300000000000011</v>
      </c>
    </row>
    <row r="105" spans="1:7" x14ac:dyDescent="0.2">
      <c r="A105">
        <v>104</v>
      </c>
      <c r="B105">
        <v>34</v>
      </c>
      <c r="C105">
        <v>84</v>
      </c>
      <c r="D105" t="s">
        <v>422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466</v>
      </c>
      <c r="E106">
        <v>2005</v>
      </c>
      <c r="F106">
        <v>29.14</v>
      </c>
      <c r="G106">
        <v>6.0800000000000018</v>
      </c>
    </row>
    <row r="107" spans="1:7" x14ac:dyDescent="0.2">
      <c r="A107">
        <v>106</v>
      </c>
      <c r="B107">
        <v>43</v>
      </c>
      <c r="C107">
        <v>11</v>
      </c>
      <c r="D107" t="s">
        <v>15</v>
      </c>
      <c r="E107">
        <v>2006</v>
      </c>
      <c r="F107">
        <v>29.16</v>
      </c>
      <c r="G107">
        <v>6.1000000000000014</v>
      </c>
    </row>
    <row r="108" spans="1:7" x14ac:dyDescent="0.2">
      <c r="A108">
        <v>107</v>
      </c>
      <c r="B108">
        <v>45</v>
      </c>
      <c r="C108">
        <v>65</v>
      </c>
      <c r="D108" t="s">
        <v>266</v>
      </c>
      <c r="E108">
        <v>2004</v>
      </c>
      <c r="F108">
        <v>29.19</v>
      </c>
      <c r="G108">
        <v>6.1300000000000026</v>
      </c>
    </row>
    <row r="109" spans="1:7" x14ac:dyDescent="0.2">
      <c r="A109">
        <v>108</v>
      </c>
      <c r="B109">
        <v>52</v>
      </c>
      <c r="C109">
        <v>39</v>
      </c>
      <c r="D109" t="s">
        <v>431</v>
      </c>
      <c r="E109">
        <v>2006</v>
      </c>
      <c r="F109">
        <v>29.2</v>
      </c>
      <c r="G109">
        <v>6.1400000000000006</v>
      </c>
    </row>
    <row r="110" spans="1:7" x14ac:dyDescent="0.2">
      <c r="A110">
        <v>109</v>
      </c>
      <c r="B110">
        <v>23</v>
      </c>
      <c r="C110">
        <v>117</v>
      </c>
      <c r="D110" t="s">
        <v>466</v>
      </c>
      <c r="E110">
        <v>2005</v>
      </c>
      <c r="F110">
        <v>29.28</v>
      </c>
      <c r="G110">
        <v>6.2200000000000024</v>
      </c>
    </row>
    <row r="111" spans="1:7" x14ac:dyDescent="0.2">
      <c r="A111">
        <v>110</v>
      </c>
      <c r="B111">
        <v>83</v>
      </c>
      <c r="C111">
        <v>39</v>
      </c>
      <c r="D111" t="s">
        <v>431</v>
      </c>
      <c r="E111">
        <v>2006</v>
      </c>
      <c r="F111">
        <v>29.3</v>
      </c>
      <c r="G111">
        <v>6.240000000000002</v>
      </c>
    </row>
    <row r="112" spans="1:7" x14ac:dyDescent="0.2">
      <c r="A112">
        <v>111</v>
      </c>
      <c r="B112">
        <v>38</v>
      </c>
      <c r="C112">
        <v>4</v>
      </c>
      <c r="D112" t="s">
        <v>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466</v>
      </c>
      <c r="E113">
        <v>2005</v>
      </c>
      <c r="F113">
        <v>29.5</v>
      </c>
      <c r="G113">
        <v>6.4400000000000013</v>
      </c>
    </row>
    <row r="114" spans="1:7" x14ac:dyDescent="0.2">
      <c r="A114">
        <v>113</v>
      </c>
      <c r="B114">
        <v>106</v>
      </c>
      <c r="C114">
        <v>117</v>
      </c>
      <c r="D114" t="s">
        <v>466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466</v>
      </c>
      <c r="E115">
        <v>2005</v>
      </c>
      <c r="F115">
        <v>29.55</v>
      </c>
      <c r="G115">
        <v>6.490000000000002</v>
      </c>
    </row>
    <row r="116" spans="1:7" x14ac:dyDescent="0.2">
      <c r="A116">
        <v>115</v>
      </c>
      <c r="B116">
        <v>16</v>
      </c>
      <c r="C116">
        <v>11</v>
      </c>
      <c r="D116" t="s">
        <v>15</v>
      </c>
      <c r="E116">
        <v>2006</v>
      </c>
      <c r="F116">
        <v>29.59</v>
      </c>
      <c r="G116">
        <v>6.5300000000000011</v>
      </c>
    </row>
    <row r="117" spans="1:7" x14ac:dyDescent="0.2">
      <c r="A117">
        <v>116</v>
      </c>
      <c r="B117">
        <v>100</v>
      </c>
      <c r="C117">
        <v>38</v>
      </c>
      <c r="D117" t="s">
        <v>429</v>
      </c>
      <c r="E117">
        <v>2004</v>
      </c>
      <c r="F117">
        <v>29.75</v>
      </c>
      <c r="G117">
        <v>6.6900000000000013</v>
      </c>
    </row>
    <row r="118" spans="1:7" x14ac:dyDescent="0.2">
      <c r="A118">
        <v>117</v>
      </c>
      <c r="B118">
        <v>8</v>
      </c>
      <c r="C118">
        <v>82</v>
      </c>
      <c r="D118" t="s">
        <v>414</v>
      </c>
      <c r="E118">
        <v>2004</v>
      </c>
      <c r="F118">
        <v>29.77</v>
      </c>
      <c r="G118">
        <v>6.7100000000000009</v>
      </c>
    </row>
    <row r="119" spans="1:7" x14ac:dyDescent="0.2">
      <c r="A119">
        <v>118</v>
      </c>
      <c r="B119">
        <v>12</v>
      </c>
      <c r="C119">
        <v>4</v>
      </c>
      <c r="D119" t="s">
        <v>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12</v>
      </c>
      <c r="E120">
        <v>2000</v>
      </c>
      <c r="F120">
        <v>29.86</v>
      </c>
      <c r="G120">
        <v>6.8000000000000007</v>
      </c>
    </row>
    <row r="121" spans="1:7" x14ac:dyDescent="0.2">
      <c r="A121">
        <v>120</v>
      </c>
      <c r="B121">
        <v>122</v>
      </c>
      <c r="C121">
        <v>38</v>
      </c>
      <c r="D121" t="s">
        <v>429</v>
      </c>
      <c r="E121">
        <v>2004</v>
      </c>
      <c r="F121">
        <v>29.89</v>
      </c>
      <c r="G121">
        <v>6.8300000000000018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429</v>
      </c>
      <c r="E123">
        <v>2004</v>
      </c>
      <c r="F123">
        <v>30.17</v>
      </c>
      <c r="G123">
        <v>7.110000000000003</v>
      </c>
    </row>
    <row r="124" spans="1:7" x14ac:dyDescent="0.2">
      <c r="A124">
        <v>123</v>
      </c>
      <c r="B124">
        <v>55</v>
      </c>
      <c r="C124">
        <v>8</v>
      </c>
      <c r="D124" t="s">
        <v>12</v>
      </c>
      <c r="E124">
        <v>2000</v>
      </c>
      <c r="F124">
        <v>30.23</v>
      </c>
      <c r="G124">
        <v>7.1700000000000017</v>
      </c>
    </row>
    <row r="125" spans="1:7" x14ac:dyDescent="0.2">
      <c r="A125">
        <v>124</v>
      </c>
      <c r="B125">
        <v>84</v>
      </c>
      <c r="C125">
        <v>8</v>
      </c>
      <c r="D125" t="s">
        <v>12</v>
      </c>
      <c r="E125">
        <v>2000</v>
      </c>
      <c r="F125">
        <v>30.32</v>
      </c>
      <c r="G125">
        <v>7.2600000000000016</v>
      </c>
    </row>
    <row r="126" spans="1:7" x14ac:dyDescent="0.2">
      <c r="A126">
        <v>125</v>
      </c>
      <c r="B126">
        <v>15</v>
      </c>
      <c r="C126">
        <v>38</v>
      </c>
      <c r="D126" t="s">
        <v>429</v>
      </c>
      <c r="E126">
        <v>2004</v>
      </c>
      <c r="F126">
        <v>30.87</v>
      </c>
      <c r="G126">
        <v>7.8100000000000023</v>
      </c>
    </row>
    <row r="127" spans="1:7" x14ac:dyDescent="0.2">
      <c r="A127">
        <v>126</v>
      </c>
      <c r="B127">
        <v>78</v>
      </c>
      <c r="C127">
        <v>52</v>
      </c>
      <c r="D127" t="s">
        <v>125</v>
      </c>
      <c r="E127">
        <v>2006</v>
      </c>
      <c r="F127">
        <v>30.96</v>
      </c>
      <c r="G127">
        <v>7.9000000000000021</v>
      </c>
    </row>
    <row r="128" spans="1:7" x14ac:dyDescent="0.2">
      <c r="A128">
        <v>127</v>
      </c>
      <c r="B128">
        <v>41</v>
      </c>
      <c r="C128">
        <v>38</v>
      </c>
      <c r="D128" t="s">
        <v>429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125</v>
      </c>
      <c r="E129">
        <v>2006</v>
      </c>
      <c r="F129">
        <v>31.03</v>
      </c>
      <c r="G129">
        <v>7.9700000000000024</v>
      </c>
    </row>
    <row r="130" spans="1:7" x14ac:dyDescent="0.2">
      <c r="A130">
        <v>129</v>
      </c>
      <c r="B130">
        <v>101</v>
      </c>
      <c r="C130">
        <v>68</v>
      </c>
      <c r="D130" t="s">
        <v>269</v>
      </c>
      <c r="E130">
        <v>2005</v>
      </c>
      <c r="F130">
        <v>31.53</v>
      </c>
      <c r="G130">
        <v>8.4700000000000024</v>
      </c>
    </row>
    <row r="131" spans="1:7" x14ac:dyDescent="0.2">
      <c r="A131">
        <v>130</v>
      </c>
      <c r="B131">
        <v>130</v>
      </c>
      <c r="C131">
        <v>68</v>
      </c>
      <c r="D131" t="s">
        <v>269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269</v>
      </c>
      <c r="E132">
        <v>2005</v>
      </c>
      <c r="F132">
        <v>33.1</v>
      </c>
      <c r="G132">
        <v>10.040000000000003</v>
      </c>
    </row>
    <row r="133" spans="1:7" x14ac:dyDescent="0.2">
      <c r="A133">
        <v>132</v>
      </c>
      <c r="B133">
        <v>72</v>
      </c>
      <c r="C133">
        <v>68</v>
      </c>
      <c r="D133" t="s">
        <v>269</v>
      </c>
      <c r="E133">
        <v>2005</v>
      </c>
      <c r="F133">
        <v>33.340000000000003</v>
      </c>
      <c r="G133">
        <v>10.280000000000005</v>
      </c>
    </row>
    <row r="134" spans="1:7" x14ac:dyDescent="0.2">
      <c r="A134">
        <v>133</v>
      </c>
      <c r="B134">
        <v>19</v>
      </c>
      <c r="C134">
        <v>68</v>
      </c>
      <c r="D134" t="s">
        <v>269</v>
      </c>
      <c r="E134">
        <v>2005</v>
      </c>
      <c r="F134">
        <v>33.42</v>
      </c>
      <c r="G134">
        <v>10.360000000000003</v>
      </c>
    </row>
  </sheetData>
  <autoFilter ref="A1:G134" xr:uid="{C33F6284-8E09-234E-A9F9-B43130DA3854}"/>
  <sortState ref="B2:F150">
    <sortCondition ref="F2:F150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7"/>
  <sheetViews>
    <sheetView topLeftCell="C28" zoomScale="85" zoomScaleNormal="85" workbookViewId="0">
      <selection activeCell="I78" sqref="I78"/>
    </sheetView>
  </sheetViews>
  <sheetFormatPr baseColWidth="10" defaultRowHeight="15" x14ac:dyDescent="0.2"/>
  <cols>
    <col min="1" max="1" width="25" customWidth="1"/>
    <col min="2" max="2" width="8.83203125" style="3" customWidth="1"/>
    <col min="3" max="3" width="25" style="211" customWidth="1"/>
    <col min="4" max="4" width="11.33203125" style="3" customWidth="1"/>
    <col min="5" max="5" width="6" style="3" customWidth="1"/>
    <col min="6" max="6" width="23" style="187" customWidth="1"/>
    <col min="7" max="7" width="14.1640625" style="215" customWidth="1"/>
    <col min="8" max="8" width="11.83203125" style="215" customWidth="1"/>
    <col min="9" max="9" width="18.6640625" style="215" customWidth="1"/>
    <col min="10" max="10" width="12.6640625" style="215" customWidth="1"/>
    <col min="11" max="11" width="14.33203125" style="215" customWidth="1"/>
    <col min="12" max="12" width="11" style="215" customWidth="1"/>
    <col min="13" max="13" width="11.83203125" style="215" customWidth="1"/>
    <col min="14" max="14" width="7.33203125" style="3" customWidth="1"/>
    <col min="15" max="15" width="19.6640625" style="3" customWidth="1"/>
    <col min="16" max="16" width="13.33203125" style="3" customWidth="1"/>
    <col min="17" max="17" width="30.1640625" style="3" customWidth="1"/>
    <col min="18" max="18" width="31.33203125" style="3" customWidth="1"/>
    <col min="19" max="19" width="7.6640625" customWidth="1"/>
    <col min="20" max="20" width="12.1640625" bestFit="1" customWidth="1"/>
    <col min="21" max="21" width="12" bestFit="1" customWidth="1"/>
    <col min="22" max="22" width="17.6640625" bestFit="1" customWidth="1"/>
    <col min="23" max="24" width="9.83203125" bestFit="1" customWidth="1"/>
    <col min="25" max="25" width="3" bestFit="1" customWidth="1"/>
    <col min="26" max="27" width="6.6640625" bestFit="1" customWidth="1"/>
    <col min="28" max="28" width="7.33203125" bestFit="1" customWidth="1"/>
    <col min="29" max="29" width="9.33203125" bestFit="1" customWidth="1"/>
    <col min="30" max="30" width="11" bestFit="1" customWidth="1"/>
  </cols>
  <sheetData>
    <row r="1" spans="1:30" ht="31" thickBot="1" x14ac:dyDescent="0.25">
      <c r="A1" s="208" t="s">
        <v>4</v>
      </c>
      <c r="B1" s="252" t="s">
        <v>342</v>
      </c>
      <c r="C1" s="210" t="s">
        <v>282</v>
      </c>
      <c r="D1" s="209" t="s">
        <v>18</v>
      </c>
      <c r="E1" s="252" t="s">
        <v>343</v>
      </c>
      <c r="F1" s="213" t="s">
        <v>286</v>
      </c>
      <c r="G1" s="214" t="s">
        <v>293</v>
      </c>
      <c r="H1" s="250" t="s">
        <v>401</v>
      </c>
      <c r="I1" s="250" t="s">
        <v>337</v>
      </c>
      <c r="J1" s="250" t="s">
        <v>299</v>
      </c>
      <c r="K1" s="214" t="s">
        <v>297</v>
      </c>
      <c r="L1" s="214" t="s">
        <v>54</v>
      </c>
      <c r="M1" s="250" t="s">
        <v>364</v>
      </c>
      <c r="N1" s="250" t="s">
        <v>363</v>
      </c>
      <c r="O1" s="284" t="s">
        <v>351</v>
      </c>
      <c r="P1" s="209" t="s">
        <v>54</v>
      </c>
      <c r="Q1" s="209" t="s">
        <v>63</v>
      </c>
      <c r="R1" s="209" t="s">
        <v>320</v>
      </c>
      <c r="S1" s="209" t="s">
        <v>325</v>
      </c>
      <c r="U1" s="409" t="s">
        <v>360</v>
      </c>
      <c r="V1" s="410"/>
      <c r="X1" s="265" t="s">
        <v>350</v>
      </c>
      <c r="Y1" s="266" t="s">
        <v>349</v>
      </c>
      <c r="Z1" s="267" t="s">
        <v>351</v>
      </c>
      <c r="AA1" s="267" t="s">
        <v>352</v>
      </c>
      <c r="AB1" s="267" t="s">
        <v>354</v>
      </c>
      <c r="AC1" s="268" t="s">
        <v>334</v>
      </c>
      <c r="AD1" s="269" t="s">
        <v>335</v>
      </c>
    </row>
    <row r="2" spans="1:30" x14ac:dyDescent="0.2">
      <c r="A2" s="324" t="s">
        <v>45</v>
      </c>
      <c r="B2" s="325">
        <v>18</v>
      </c>
      <c r="C2" s="326">
        <v>49</v>
      </c>
      <c r="D2" s="327">
        <v>2001</v>
      </c>
      <c r="E2" s="327" t="s">
        <v>73</v>
      </c>
      <c r="F2" s="328">
        <v>87.8</v>
      </c>
      <c r="G2" s="329">
        <v>156.89999999999998</v>
      </c>
      <c r="H2" s="329">
        <f>$I$77</f>
        <v>44.714285714285715</v>
      </c>
      <c r="I2" s="329">
        <f>IF(M2="x",9.2,7.8)*3</f>
        <v>27.599999999999998</v>
      </c>
      <c r="J2" s="329">
        <f>G2+F2+I2+H2</f>
        <v>317.01428571428573</v>
      </c>
      <c r="K2" s="329">
        <v>300</v>
      </c>
      <c r="L2" s="330" t="s">
        <v>292</v>
      </c>
      <c r="M2" s="330" t="s">
        <v>292</v>
      </c>
      <c r="N2" s="330"/>
      <c r="O2" s="327"/>
      <c r="P2" s="331" t="s">
        <v>367</v>
      </c>
      <c r="Q2" s="331" t="s">
        <v>301</v>
      </c>
      <c r="R2" s="331" t="s">
        <v>243</v>
      </c>
      <c r="S2" s="332">
        <v>0.625</v>
      </c>
      <c r="U2" s="121" t="s">
        <v>57</v>
      </c>
      <c r="V2" s="120">
        <f>COUNTIF(E:E,U2)</f>
        <v>14</v>
      </c>
      <c r="X2" s="263">
        <v>2001</v>
      </c>
      <c r="Y2" s="260">
        <f t="shared" ref="Y2:Y9" si="0">COUNTIF(D:D,X2)</f>
        <v>3</v>
      </c>
      <c r="Z2" s="121"/>
      <c r="AA2" s="135"/>
      <c r="AB2" s="135">
        <f>Y2-Z2-AA2</f>
        <v>3</v>
      </c>
      <c r="AC2" s="240">
        <f>U10</f>
        <v>87.8</v>
      </c>
      <c r="AD2" s="241">
        <f>AB2*AC2</f>
        <v>263.39999999999998</v>
      </c>
    </row>
    <row r="3" spans="1:30" x14ac:dyDescent="0.2">
      <c r="A3" s="324" t="s">
        <v>9</v>
      </c>
      <c r="B3" s="325">
        <v>5</v>
      </c>
      <c r="C3" s="326">
        <v>4915758405291</v>
      </c>
      <c r="D3" s="327">
        <v>2002</v>
      </c>
      <c r="E3" s="327" t="s">
        <v>73</v>
      </c>
      <c r="F3" s="328">
        <v>87.8</v>
      </c>
      <c r="G3" s="329">
        <v>148.5</v>
      </c>
      <c r="H3" s="329">
        <f t="shared" ref="H3:H36" si="1">$I$77</f>
        <v>44.714285714285715</v>
      </c>
      <c r="I3" s="329">
        <f t="shared" ref="I3:I39" si="2">IF(M3="x",9.2,7.8)*3</f>
        <v>27.599999999999998</v>
      </c>
      <c r="J3" s="329">
        <f t="shared" ref="J3:J40" si="3">G3+F3+I3+H3</f>
        <v>308.61428571428576</v>
      </c>
      <c r="K3" s="329">
        <v>300</v>
      </c>
      <c r="L3" s="330" t="s">
        <v>292</v>
      </c>
      <c r="M3" s="330" t="s">
        <v>292</v>
      </c>
      <c r="N3" s="330"/>
      <c r="O3" s="327"/>
      <c r="P3" s="331" t="s">
        <v>367</v>
      </c>
      <c r="Q3" s="331" t="s">
        <v>301</v>
      </c>
      <c r="R3" s="331" t="s">
        <v>301</v>
      </c>
      <c r="S3" s="332">
        <v>0.60416666666666663</v>
      </c>
      <c r="U3" s="88" t="s">
        <v>73</v>
      </c>
      <c r="V3" s="123">
        <f>COUNTIF(E:E,U3)</f>
        <v>16</v>
      </c>
      <c r="X3" s="258">
        <v>2002</v>
      </c>
      <c r="Y3" s="261">
        <f t="shared" si="0"/>
        <v>3</v>
      </c>
      <c r="Z3" s="88"/>
      <c r="AA3" s="35"/>
      <c r="AB3" s="35">
        <f t="shared" ref="AB3:AB5" si="4">Y3-Z3-AA3</f>
        <v>3</v>
      </c>
      <c r="AC3" s="216">
        <f>U10</f>
        <v>87.8</v>
      </c>
      <c r="AD3" s="242">
        <f t="shared" ref="AD3:AD5" si="5">AB3*AC3</f>
        <v>263.39999999999998</v>
      </c>
    </row>
    <row r="4" spans="1:30" x14ac:dyDescent="0.2">
      <c r="A4" s="324" t="s">
        <v>74</v>
      </c>
      <c r="B4" s="325">
        <v>27</v>
      </c>
      <c r="C4" s="326">
        <v>491751573423</v>
      </c>
      <c r="D4" s="327">
        <v>2002</v>
      </c>
      <c r="E4" s="327" t="s">
        <v>73</v>
      </c>
      <c r="F4" s="328">
        <v>87.8</v>
      </c>
      <c r="G4" s="329">
        <v>148.5</v>
      </c>
      <c r="H4" s="329">
        <f t="shared" si="1"/>
        <v>44.714285714285715</v>
      </c>
      <c r="I4" s="329">
        <f t="shared" si="2"/>
        <v>27.599999999999998</v>
      </c>
      <c r="J4" s="329">
        <f t="shared" si="3"/>
        <v>308.61428571428576</v>
      </c>
      <c r="K4" s="329">
        <v>300</v>
      </c>
      <c r="L4" s="330" t="s">
        <v>292</v>
      </c>
      <c r="M4" s="330" t="s">
        <v>292</v>
      </c>
      <c r="N4" s="330"/>
      <c r="O4" s="327"/>
      <c r="P4" s="331" t="s">
        <v>367</v>
      </c>
      <c r="Q4" s="331" t="s">
        <v>301</v>
      </c>
      <c r="R4" s="331" t="s">
        <v>243</v>
      </c>
      <c r="S4" s="332">
        <v>0.625</v>
      </c>
      <c r="U4" s="88" t="s">
        <v>324</v>
      </c>
      <c r="V4" s="123">
        <f>COUNTIF(E:E,U4)</f>
        <v>8</v>
      </c>
      <c r="X4" s="258">
        <v>2003</v>
      </c>
      <c r="Y4" s="261">
        <f t="shared" si="0"/>
        <v>5</v>
      </c>
      <c r="Z4" s="88"/>
      <c r="AA4" s="35"/>
      <c r="AB4" s="35">
        <f t="shared" si="4"/>
        <v>5</v>
      </c>
      <c r="AC4" s="216">
        <f>U9</f>
        <v>67.5</v>
      </c>
      <c r="AD4" s="242">
        <f t="shared" si="5"/>
        <v>337.5</v>
      </c>
    </row>
    <row r="5" spans="1:30" ht="16" thickBot="1" x14ac:dyDescent="0.25">
      <c r="A5" s="324" t="s">
        <v>11</v>
      </c>
      <c r="B5" s="325">
        <v>7</v>
      </c>
      <c r="C5" s="326">
        <v>491702956704</v>
      </c>
      <c r="D5" s="327">
        <v>2002</v>
      </c>
      <c r="E5" s="327" t="s">
        <v>73</v>
      </c>
      <c r="F5" s="328">
        <v>87.8</v>
      </c>
      <c r="G5" s="329">
        <v>156.89999999999998</v>
      </c>
      <c r="H5" s="329">
        <f t="shared" si="1"/>
        <v>44.714285714285715</v>
      </c>
      <c r="I5" s="329">
        <f t="shared" si="2"/>
        <v>27.599999999999998</v>
      </c>
      <c r="J5" s="329">
        <f t="shared" si="3"/>
        <v>317.01428571428573</v>
      </c>
      <c r="K5" s="329">
        <v>300</v>
      </c>
      <c r="L5" s="330" t="s">
        <v>292</v>
      </c>
      <c r="M5" s="330" t="s">
        <v>292</v>
      </c>
      <c r="N5" s="330"/>
      <c r="O5" s="327"/>
      <c r="P5" s="331" t="s">
        <v>367</v>
      </c>
      <c r="Q5" s="331" t="s">
        <v>319</v>
      </c>
      <c r="R5" s="331" t="s">
        <v>369</v>
      </c>
      <c r="S5" s="332">
        <v>0.65625</v>
      </c>
      <c r="U5" s="168"/>
      <c r="V5" s="30">
        <f>SUM(V2:V4)</f>
        <v>38</v>
      </c>
      <c r="X5" s="258">
        <v>2004</v>
      </c>
      <c r="Y5" s="261">
        <f t="shared" si="0"/>
        <v>4</v>
      </c>
      <c r="Z5" s="88"/>
      <c r="AA5" s="35"/>
      <c r="AB5" s="35">
        <f t="shared" si="4"/>
        <v>4</v>
      </c>
      <c r="AC5" s="216">
        <f>$U$9</f>
        <v>67.5</v>
      </c>
      <c r="AD5" s="242">
        <f t="shared" si="5"/>
        <v>270</v>
      </c>
    </row>
    <row r="6" spans="1:30" x14ac:dyDescent="0.2">
      <c r="A6" s="324" t="s">
        <v>10</v>
      </c>
      <c r="B6" s="325">
        <v>6</v>
      </c>
      <c r="C6" s="326">
        <v>4917661926965</v>
      </c>
      <c r="D6" s="327">
        <v>2003</v>
      </c>
      <c r="E6" s="327" t="s">
        <v>73</v>
      </c>
      <c r="F6" s="328">
        <v>67.5</v>
      </c>
      <c r="G6" s="329">
        <v>123</v>
      </c>
      <c r="H6" s="329">
        <f t="shared" si="1"/>
        <v>44.714285714285715</v>
      </c>
      <c r="I6" s="329">
        <f t="shared" si="2"/>
        <v>27.599999999999998</v>
      </c>
      <c r="J6" s="329">
        <f t="shared" si="3"/>
        <v>262.81428571428569</v>
      </c>
      <c r="K6" s="329">
        <v>300</v>
      </c>
      <c r="L6" s="330" t="s">
        <v>292</v>
      </c>
      <c r="M6" s="330" t="s">
        <v>292</v>
      </c>
      <c r="N6" s="330"/>
      <c r="O6" s="327"/>
      <c r="P6" s="331" t="s">
        <v>367</v>
      </c>
      <c r="Q6" s="331" t="s">
        <v>302</v>
      </c>
      <c r="R6" s="331" t="s">
        <v>370</v>
      </c>
      <c r="S6" s="332">
        <v>0.64583333333333337</v>
      </c>
      <c r="U6" s="148"/>
      <c r="V6" s="18"/>
      <c r="X6" s="258">
        <v>2005</v>
      </c>
      <c r="Y6" s="261">
        <f t="shared" si="0"/>
        <v>6</v>
      </c>
      <c r="Z6" s="88"/>
      <c r="AA6" s="35"/>
      <c r="AB6" s="35">
        <f t="shared" ref="AB6:AB8" si="6">Y6-Z6-AA6</f>
        <v>6</v>
      </c>
      <c r="AC6" s="216">
        <f>$U$9</f>
        <v>67.5</v>
      </c>
      <c r="AD6" s="242">
        <f t="shared" ref="AD6:AD8" si="7">AB6*AC6</f>
        <v>405</v>
      </c>
    </row>
    <row r="7" spans="1:30" ht="16" thickBot="1" x14ac:dyDescent="0.25">
      <c r="A7" s="324" t="s">
        <v>40</v>
      </c>
      <c r="B7" s="325">
        <v>13</v>
      </c>
      <c r="C7" s="326">
        <v>49</v>
      </c>
      <c r="D7" s="327">
        <v>2003</v>
      </c>
      <c r="E7" s="327" t="s">
        <v>73</v>
      </c>
      <c r="F7" s="328">
        <v>67.5</v>
      </c>
      <c r="G7" s="329">
        <v>123</v>
      </c>
      <c r="H7" s="329">
        <f t="shared" si="1"/>
        <v>44.714285714285715</v>
      </c>
      <c r="I7" s="329">
        <f t="shared" si="2"/>
        <v>23.4</v>
      </c>
      <c r="J7" s="329">
        <f t="shared" si="3"/>
        <v>258.6142857142857</v>
      </c>
      <c r="K7" s="329">
        <v>300</v>
      </c>
      <c r="L7" s="330" t="s">
        <v>292</v>
      </c>
      <c r="M7" s="330"/>
      <c r="N7" s="330" t="s">
        <v>292</v>
      </c>
      <c r="O7" s="327"/>
      <c r="P7" s="331" t="s">
        <v>367</v>
      </c>
      <c r="Q7" s="331" t="s">
        <v>302</v>
      </c>
      <c r="R7" s="331" t="s">
        <v>370</v>
      </c>
      <c r="S7" s="332">
        <v>0.64583333333333337</v>
      </c>
      <c r="T7" s="148"/>
      <c r="X7" s="258">
        <v>2006</v>
      </c>
      <c r="Y7" s="261">
        <f t="shared" si="0"/>
        <v>6</v>
      </c>
      <c r="Z7" s="88">
        <v>1</v>
      </c>
      <c r="AA7" s="35"/>
      <c r="AB7" s="35">
        <f t="shared" si="6"/>
        <v>5</v>
      </c>
      <c r="AC7" s="216">
        <f>$U$9</f>
        <v>67.5</v>
      </c>
      <c r="AD7" s="242">
        <f t="shared" si="7"/>
        <v>337.5</v>
      </c>
    </row>
    <row r="8" spans="1:30" ht="16" thickBot="1" x14ac:dyDescent="0.25">
      <c r="A8" s="324" t="s">
        <v>283</v>
      </c>
      <c r="B8" s="325">
        <v>68</v>
      </c>
      <c r="C8" s="326">
        <v>4917611178608</v>
      </c>
      <c r="D8" s="327">
        <v>2005</v>
      </c>
      <c r="E8" s="327" t="s">
        <v>73</v>
      </c>
      <c r="F8" s="328">
        <v>67.5</v>
      </c>
      <c r="G8" s="329">
        <v>123</v>
      </c>
      <c r="H8" s="329">
        <f t="shared" si="1"/>
        <v>44.714285714285715</v>
      </c>
      <c r="I8" s="329">
        <f t="shared" si="2"/>
        <v>23.4</v>
      </c>
      <c r="J8" s="329">
        <f t="shared" si="3"/>
        <v>258.6142857142857</v>
      </c>
      <c r="K8" s="329">
        <v>300</v>
      </c>
      <c r="L8" s="330" t="s">
        <v>292</v>
      </c>
      <c r="M8" s="330"/>
      <c r="N8" s="330" t="s">
        <v>292</v>
      </c>
      <c r="O8" s="327"/>
      <c r="P8" s="331" t="s">
        <v>367</v>
      </c>
      <c r="Q8" s="331" t="s">
        <v>323</v>
      </c>
      <c r="R8" s="331" t="s">
        <v>356</v>
      </c>
      <c r="S8" s="332">
        <v>0.58333333333333337</v>
      </c>
      <c r="U8" s="409" t="s">
        <v>359</v>
      </c>
      <c r="V8" s="410"/>
      <c r="X8" s="258">
        <v>2007</v>
      </c>
      <c r="Y8" s="261">
        <f t="shared" si="0"/>
        <v>2</v>
      </c>
      <c r="Z8" s="88"/>
      <c r="AA8" s="35"/>
      <c r="AB8" s="35">
        <f t="shared" si="6"/>
        <v>2</v>
      </c>
      <c r="AC8" s="216">
        <f>$U$9</f>
        <v>67.5</v>
      </c>
      <c r="AD8" s="242">
        <f t="shared" si="7"/>
        <v>135</v>
      </c>
    </row>
    <row r="9" spans="1:30" x14ac:dyDescent="0.2">
      <c r="A9" s="333" t="s">
        <v>50</v>
      </c>
      <c r="B9" s="334">
        <v>23</v>
      </c>
      <c r="C9" s="335">
        <v>4915758764883</v>
      </c>
      <c r="D9" s="336">
        <v>2001</v>
      </c>
      <c r="E9" s="336" t="s">
        <v>57</v>
      </c>
      <c r="F9" s="337">
        <v>87.8</v>
      </c>
      <c r="G9" s="338">
        <v>156.89999999999998</v>
      </c>
      <c r="H9" s="338">
        <f t="shared" si="1"/>
        <v>44.714285714285715</v>
      </c>
      <c r="I9" s="338">
        <f t="shared" si="2"/>
        <v>27.599999999999998</v>
      </c>
      <c r="J9" s="338">
        <f t="shared" si="3"/>
        <v>317.01428571428573</v>
      </c>
      <c r="K9" s="338">
        <v>300</v>
      </c>
      <c r="L9" s="339" t="s">
        <v>292</v>
      </c>
      <c r="M9" s="339" t="s">
        <v>292</v>
      </c>
      <c r="N9" s="339"/>
      <c r="O9" s="336"/>
      <c r="P9" s="340" t="s">
        <v>366</v>
      </c>
      <c r="Q9" s="340" t="s">
        <v>323</v>
      </c>
      <c r="R9" s="340" t="s">
        <v>355</v>
      </c>
      <c r="S9" s="341">
        <v>0.60416666666666663</v>
      </c>
      <c r="U9" s="237">
        <v>67.5</v>
      </c>
      <c r="V9" s="270" t="s">
        <v>287</v>
      </c>
      <c r="X9" s="370">
        <v>2008</v>
      </c>
      <c r="Y9" s="371">
        <f t="shared" si="0"/>
        <v>1</v>
      </c>
      <c r="Z9" s="88"/>
      <c r="AA9" s="35">
        <v>1</v>
      </c>
      <c r="AB9" s="35">
        <f t="shared" ref="AB9" si="8">Y9-Z9-AA9</f>
        <v>0</v>
      </c>
      <c r="AC9" s="216">
        <f>$U$9</f>
        <v>67.5</v>
      </c>
      <c r="AD9" s="242">
        <f t="shared" ref="AD9" si="9">AB9*AC9</f>
        <v>0</v>
      </c>
    </row>
    <row r="10" spans="1:30" x14ac:dyDescent="0.2">
      <c r="A10" s="333" t="s">
        <v>51</v>
      </c>
      <c r="B10" s="334">
        <v>24</v>
      </c>
      <c r="C10" s="335">
        <v>49</v>
      </c>
      <c r="D10" s="336">
        <v>2001</v>
      </c>
      <c r="E10" s="336" t="s">
        <v>57</v>
      </c>
      <c r="F10" s="337">
        <v>87.8</v>
      </c>
      <c r="G10" s="338">
        <v>156.89999999999998</v>
      </c>
      <c r="H10" s="338">
        <f t="shared" si="1"/>
        <v>44.714285714285715</v>
      </c>
      <c r="I10" s="338">
        <f t="shared" si="2"/>
        <v>27.599999999999998</v>
      </c>
      <c r="J10" s="338">
        <f t="shared" si="3"/>
        <v>317.01428571428573</v>
      </c>
      <c r="K10" s="338">
        <v>300</v>
      </c>
      <c r="L10" s="339" t="s">
        <v>292</v>
      </c>
      <c r="M10" s="339" t="s">
        <v>292</v>
      </c>
      <c r="N10" s="339"/>
      <c r="O10" s="336"/>
      <c r="P10" s="340" t="s">
        <v>366</v>
      </c>
      <c r="Q10" s="340" t="s">
        <v>319</v>
      </c>
      <c r="R10" s="340" t="s">
        <v>346</v>
      </c>
      <c r="S10" s="341">
        <v>0.625</v>
      </c>
      <c r="U10" s="238">
        <v>87.8</v>
      </c>
      <c r="V10" s="80" t="s">
        <v>288</v>
      </c>
      <c r="X10" s="258" t="s">
        <v>332</v>
      </c>
      <c r="Y10" s="261">
        <f>COUNTIF(D:D,X10)</f>
        <v>4</v>
      </c>
      <c r="Z10" s="88"/>
      <c r="AA10" s="35">
        <v>3</v>
      </c>
      <c r="AB10" s="35">
        <f>Y10-Z10-AA10</f>
        <v>1</v>
      </c>
      <c r="AC10" s="216">
        <f>U12</f>
        <v>135</v>
      </c>
      <c r="AD10" s="242">
        <f>AB10*AC10</f>
        <v>135</v>
      </c>
    </row>
    <row r="11" spans="1:30" x14ac:dyDescent="0.2">
      <c r="A11" s="333" t="s">
        <v>201</v>
      </c>
      <c r="B11" s="334">
        <v>37</v>
      </c>
      <c r="C11" s="335">
        <v>491727277348</v>
      </c>
      <c r="D11" s="336">
        <v>2003</v>
      </c>
      <c r="E11" s="336" t="s">
        <v>57</v>
      </c>
      <c r="F11" s="338">
        <v>67.5</v>
      </c>
      <c r="G11" s="338">
        <v>123</v>
      </c>
      <c r="H11" s="338">
        <f t="shared" si="1"/>
        <v>44.714285714285715</v>
      </c>
      <c r="I11" s="338">
        <f t="shared" si="2"/>
        <v>27.599999999999998</v>
      </c>
      <c r="J11" s="338">
        <f t="shared" si="3"/>
        <v>262.81428571428569</v>
      </c>
      <c r="K11" s="338">
        <v>300</v>
      </c>
      <c r="L11" s="339" t="s">
        <v>292</v>
      </c>
      <c r="M11" s="339" t="s">
        <v>292</v>
      </c>
      <c r="N11" s="339"/>
      <c r="O11" s="336"/>
      <c r="P11" s="340" t="s">
        <v>366</v>
      </c>
      <c r="Q11" s="340" t="s">
        <v>319</v>
      </c>
      <c r="R11" s="340" t="s">
        <v>346</v>
      </c>
      <c r="S11" s="341">
        <v>0.625</v>
      </c>
      <c r="U11" s="238">
        <v>108</v>
      </c>
      <c r="V11" s="80" t="s">
        <v>289</v>
      </c>
      <c r="X11" s="258" t="s">
        <v>331</v>
      </c>
      <c r="Y11" s="261">
        <f>COUNTIF(D:D,X11)</f>
        <v>2</v>
      </c>
      <c r="Z11" s="88"/>
      <c r="AA11" s="35"/>
      <c r="AB11" s="35">
        <f>Y11-Z11-AA11</f>
        <v>2</v>
      </c>
      <c r="AC11" s="216">
        <f>U13</f>
        <v>87.8</v>
      </c>
      <c r="AD11" s="242">
        <f>AB11*AC11</f>
        <v>175.6</v>
      </c>
    </row>
    <row r="12" spans="1:30" x14ac:dyDescent="0.2">
      <c r="A12" s="333" t="s">
        <v>48</v>
      </c>
      <c r="B12" s="334">
        <v>21</v>
      </c>
      <c r="C12" s="335">
        <v>49</v>
      </c>
      <c r="D12" s="336">
        <v>2003</v>
      </c>
      <c r="E12" s="336" t="s">
        <v>57</v>
      </c>
      <c r="F12" s="338">
        <v>67.5</v>
      </c>
      <c r="G12" s="338">
        <v>123</v>
      </c>
      <c r="H12" s="338">
        <f t="shared" si="1"/>
        <v>44.714285714285715</v>
      </c>
      <c r="I12" s="338">
        <f t="shared" si="2"/>
        <v>27.599999999999998</v>
      </c>
      <c r="J12" s="338">
        <f t="shared" si="3"/>
        <v>262.81428571428569</v>
      </c>
      <c r="K12" s="338">
        <v>300</v>
      </c>
      <c r="L12" s="339" t="s">
        <v>292</v>
      </c>
      <c r="M12" s="339" t="s">
        <v>292</v>
      </c>
      <c r="N12" s="339"/>
      <c r="O12" s="336"/>
      <c r="P12" s="340" t="s">
        <v>366</v>
      </c>
      <c r="Q12" s="340" t="s">
        <v>319</v>
      </c>
      <c r="R12" s="340" t="s">
        <v>346</v>
      </c>
      <c r="S12" s="341">
        <v>0.625</v>
      </c>
      <c r="U12" s="238">
        <v>135</v>
      </c>
      <c r="V12" s="80" t="s">
        <v>290</v>
      </c>
      <c r="X12" s="258" t="s">
        <v>333</v>
      </c>
      <c r="Y12" s="261">
        <f>COUNTIF(D:D,X12)</f>
        <v>1</v>
      </c>
      <c r="Z12" s="88"/>
      <c r="AA12" s="35"/>
      <c r="AB12" s="35">
        <f>Y12-Z12-AA12</f>
        <v>1</v>
      </c>
      <c r="AC12" s="216">
        <f>U13</f>
        <v>87.8</v>
      </c>
      <c r="AD12" s="242">
        <f>AB12*AC12</f>
        <v>87.8</v>
      </c>
    </row>
    <row r="13" spans="1:30" ht="16" thickBot="1" x14ac:dyDescent="0.25">
      <c r="A13" s="324" t="s">
        <v>265</v>
      </c>
      <c r="B13" s="325">
        <v>64</v>
      </c>
      <c r="C13" s="326">
        <v>491791251214</v>
      </c>
      <c r="D13" s="327">
        <v>2004</v>
      </c>
      <c r="E13" s="327" t="s">
        <v>73</v>
      </c>
      <c r="F13" s="328">
        <v>67.5</v>
      </c>
      <c r="G13" s="329">
        <v>123</v>
      </c>
      <c r="H13" s="329">
        <f t="shared" si="1"/>
        <v>44.714285714285715</v>
      </c>
      <c r="I13" s="329">
        <f t="shared" si="2"/>
        <v>23.4</v>
      </c>
      <c r="J13" s="329">
        <f t="shared" si="3"/>
        <v>258.6142857142857</v>
      </c>
      <c r="K13" s="329">
        <v>300</v>
      </c>
      <c r="L13" s="330" t="s">
        <v>292</v>
      </c>
      <c r="M13" s="330"/>
      <c r="N13" s="330" t="s">
        <v>292</v>
      </c>
      <c r="O13" s="327"/>
      <c r="P13" s="331" t="s">
        <v>91</v>
      </c>
      <c r="Q13" s="331" t="s">
        <v>323</v>
      </c>
      <c r="R13" s="331" t="s">
        <v>356</v>
      </c>
      <c r="S13" s="332">
        <v>0.58333333333333337</v>
      </c>
      <c r="U13" s="238">
        <v>87.8</v>
      </c>
      <c r="V13" s="80" t="s">
        <v>291</v>
      </c>
      <c r="X13" s="259" t="s">
        <v>330</v>
      </c>
      <c r="Y13" s="262">
        <f>COUNTIF(D:D,X13)</f>
        <v>1</v>
      </c>
      <c r="Z13" s="201"/>
      <c r="AA13" s="141"/>
      <c r="AB13" s="141">
        <f>Y13-Z13-AA13</f>
        <v>1</v>
      </c>
      <c r="AC13" s="243">
        <f>U11</f>
        <v>108</v>
      </c>
      <c r="AD13" s="244">
        <f>AB13*AC13</f>
        <v>108</v>
      </c>
    </row>
    <row r="14" spans="1:30" ht="15" customHeight="1" thickBot="1" x14ac:dyDescent="0.25">
      <c r="A14" s="324" t="s">
        <v>53</v>
      </c>
      <c r="B14" s="325">
        <v>26</v>
      </c>
      <c r="C14" s="326">
        <v>497671999533</v>
      </c>
      <c r="D14" s="327">
        <v>2005</v>
      </c>
      <c r="E14" s="327" t="s">
        <v>73</v>
      </c>
      <c r="F14" s="328">
        <v>67.5</v>
      </c>
      <c r="G14" s="329">
        <v>123</v>
      </c>
      <c r="H14" s="329">
        <f t="shared" si="1"/>
        <v>44.714285714285715</v>
      </c>
      <c r="I14" s="329">
        <f t="shared" si="2"/>
        <v>23.4</v>
      </c>
      <c r="J14" s="329">
        <f t="shared" si="3"/>
        <v>258.6142857142857</v>
      </c>
      <c r="K14" s="329">
        <v>300</v>
      </c>
      <c r="L14" s="330" t="s">
        <v>292</v>
      </c>
      <c r="M14" s="330"/>
      <c r="N14" s="330" t="s">
        <v>292</v>
      </c>
      <c r="O14" s="327"/>
      <c r="P14" s="331" t="s">
        <v>91</v>
      </c>
      <c r="Q14" s="331" t="s">
        <v>302</v>
      </c>
      <c r="R14" s="331" t="s">
        <v>370</v>
      </c>
      <c r="S14" s="332">
        <v>0.64583333333333337</v>
      </c>
      <c r="U14" s="239"/>
      <c r="V14" s="142" t="s">
        <v>353</v>
      </c>
      <c r="X14" s="168"/>
      <c r="Y14" s="169">
        <f>SUM(Y1:Y13)</f>
        <v>38</v>
      </c>
      <c r="Z14" s="15">
        <f>SUM(Z2:Z13)</f>
        <v>1</v>
      </c>
      <c r="AA14" s="15">
        <f>SUM(AA1:AA13)</f>
        <v>4</v>
      </c>
      <c r="AB14" s="257">
        <f>SUM(AB2:AB13)</f>
        <v>33</v>
      </c>
      <c r="AC14" s="176" t="s">
        <v>231</v>
      </c>
      <c r="AD14" s="184">
        <f>SUM(AD2:AD13)</f>
        <v>2518.2000000000003</v>
      </c>
    </row>
    <row r="15" spans="1:30" ht="15" customHeight="1" thickBot="1" x14ac:dyDescent="0.25">
      <c r="A15" s="324" t="s">
        <v>273</v>
      </c>
      <c r="B15" s="325">
        <v>72</v>
      </c>
      <c r="C15" s="374" t="s">
        <v>404</v>
      </c>
      <c r="D15" s="327">
        <v>2006</v>
      </c>
      <c r="E15" s="327" t="s">
        <v>73</v>
      </c>
      <c r="F15" s="328">
        <v>67.5</v>
      </c>
      <c r="G15" s="329">
        <v>123</v>
      </c>
      <c r="H15" s="329">
        <f t="shared" si="1"/>
        <v>44.714285714285715</v>
      </c>
      <c r="I15" s="329">
        <f t="shared" si="2"/>
        <v>23.4</v>
      </c>
      <c r="J15" s="329">
        <f t="shared" si="3"/>
        <v>258.6142857142857</v>
      </c>
      <c r="K15" s="329">
        <v>220</v>
      </c>
      <c r="L15" s="330" t="s">
        <v>292</v>
      </c>
      <c r="M15" s="330"/>
      <c r="N15" s="330" t="s">
        <v>292</v>
      </c>
      <c r="O15" s="327"/>
      <c r="P15" s="331" t="s">
        <v>91</v>
      </c>
      <c r="Q15" s="331" t="s">
        <v>319</v>
      </c>
      <c r="R15" s="331" t="s">
        <v>346</v>
      </c>
      <c r="S15" s="332">
        <v>0.625</v>
      </c>
      <c r="U15" s="256"/>
      <c r="V15" s="148"/>
      <c r="AB15" s="253">
        <v>2</v>
      </c>
      <c r="AC15" s="236" t="s">
        <v>336</v>
      </c>
      <c r="AD15" s="245">
        <f>AB15*(AB14+AA14)</f>
        <v>74</v>
      </c>
    </row>
    <row r="16" spans="1:30" ht="16" thickBot="1" x14ac:dyDescent="0.25">
      <c r="A16" s="324" t="s">
        <v>52</v>
      </c>
      <c r="B16" s="325">
        <v>25</v>
      </c>
      <c r="C16" s="326">
        <v>497671999533</v>
      </c>
      <c r="D16" s="327">
        <v>2006</v>
      </c>
      <c r="E16" s="327" t="s">
        <v>73</v>
      </c>
      <c r="F16" s="328">
        <v>67.5</v>
      </c>
      <c r="G16" s="329">
        <v>123</v>
      </c>
      <c r="H16" s="329">
        <f t="shared" si="1"/>
        <v>44.714285714285715</v>
      </c>
      <c r="I16" s="329">
        <f t="shared" si="2"/>
        <v>23.4</v>
      </c>
      <c r="J16" s="329">
        <f t="shared" si="3"/>
        <v>258.6142857142857</v>
      </c>
      <c r="K16" s="329">
        <v>300</v>
      </c>
      <c r="L16" s="330" t="s">
        <v>292</v>
      </c>
      <c r="M16" s="330"/>
      <c r="N16" s="330" t="s">
        <v>292</v>
      </c>
      <c r="O16" s="327"/>
      <c r="P16" s="331" t="s">
        <v>91</v>
      </c>
      <c r="Q16" s="331" t="s">
        <v>302</v>
      </c>
      <c r="R16" s="331" t="s">
        <v>370</v>
      </c>
      <c r="S16" s="332">
        <v>0.64583333333333337</v>
      </c>
      <c r="U16" s="409" t="s">
        <v>372</v>
      </c>
      <c r="V16" s="410"/>
      <c r="AB16" s="257">
        <f>AA14+AB14</f>
        <v>37</v>
      </c>
      <c r="AC16" s="254" t="s">
        <v>348</v>
      </c>
      <c r="AD16" s="255">
        <f>AD14+AD15</f>
        <v>2592.2000000000003</v>
      </c>
    </row>
    <row r="17" spans="1:29" x14ac:dyDescent="0.2">
      <c r="A17" s="333" t="s">
        <v>13</v>
      </c>
      <c r="B17" s="334">
        <v>9</v>
      </c>
      <c r="C17" s="335">
        <v>49</v>
      </c>
      <c r="D17" s="336">
        <v>2003</v>
      </c>
      <c r="E17" s="336" t="s">
        <v>57</v>
      </c>
      <c r="F17" s="338">
        <v>67.5</v>
      </c>
      <c r="G17" s="338">
        <v>123</v>
      </c>
      <c r="H17" s="338">
        <f t="shared" si="1"/>
        <v>44.714285714285715</v>
      </c>
      <c r="I17" s="338">
        <f t="shared" si="2"/>
        <v>23.4</v>
      </c>
      <c r="J17" s="338">
        <f t="shared" si="3"/>
        <v>258.6142857142857</v>
      </c>
      <c r="K17" s="338">
        <v>300</v>
      </c>
      <c r="L17" s="339" t="s">
        <v>292</v>
      </c>
      <c r="M17" s="339"/>
      <c r="N17" s="339" t="s">
        <v>292</v>
      </c>
      <c r="O17" s="336"/>
      <c r="P17" s="340" t="s">
        <v>403</v>
      </c>
      <c r="Q17" s="340" t="s">
        <v>302</v>
      </c>
      <c r="R17" s="340" t="s">
        <v>370</v>
      </c>
      <c r="S17" s="341">
        <v>0.64583333333333337</v>
      </c>
      <c r="U17" s="237">
        <v>49.5</v>
      </c>
      <c r="V17" s="136" t="s">
        <v>294</v>
      </c>
    </row>
    <row r="18" spans="1:29" x14ac:dyDescent="0.2">
      <c r="A18" s="333" t="s">
        <v>42</v>
      </c>
      <c r="B18" s="334">
        <v>15</v>
      </c>
      <c r="C18" s="335">
        <v>4915229290800</v>
      </c>
      <c r="D18" s="336">
        <v>2004</v>
      </c>
      <c r="E18" s="336" t="s">
        <v>57</v>
      </c>
      <c r="F18" s="338">
        <v>67.5</v>
      </c>
      <c r="G18" s="338">
        <v>123</v>
      </c>
      <c r="H18" s="338">
        <f t="shared" si="1"/>
        <v>44.714285714285715</v>
      </c>
      <c r="I18" s="338">
        <f t="shared" si="2"/>
        <v>23.4</v>
      </c>
      <c r="J18" s="338">
        <f t="shared" si="3"/>
        <v>258.6142857142857</v>
      </c>
      <c r="K18" s="338">
        <v>300</v>
      </c>
      <c r="L18" s="339" t="s">
        <v>292</v>
      </c>
      <c r="M18" s="339"/>
      <c r="N18" s="339" t="s">
        <v>292</v>
      </c>
      <c r="O18" s="336"/>
      <c r="P18" s="340" t="s">
        <v>403</v>
      </c>
      <c r="Q18" s="340" t="s">
        <v>302</v>
      </c>
      <c r="R18" s="340" t="s">
        <v>370</v>
      </c>
      <c r="S18" s="341">
        <v>0.64583333333333337</v>
      </c>
      <c r="U18" s="238">
        <v>41</v>
      </c>
      <c r="V18" s="80" t="s">
        <v>295</v>
      </c>
    </row>
    <row r="19" spans="1:29" x14ac:dyDescent="0.2">
      <c r="A19" s="333" t="s">
        <v>46</v>
      </c>
      <c r="B19" s="334">
        <v>19</v>
      </c>
      <c r="C19" s="335">
        <v>49</v>
      </c>
      <c r="D19" s="336">
        <v>2004</v>
      </c>
      <c r="E19" s="336" t="s">
        <v>57</v>
      </c>
      <c r="F19" s="338">
        <v>67.5</v>
      </c>
      <c r="G19" s="338">
        <v>123</v>
      </c>
      <c r="H19" s="338">
        <f t="shared" si="1"/>
        <v>44.714285714285715</v>
      </c>
      <c r="I19" s="338">
        <f t="shared" si="2"/>
        <v>23.4</v>
      </c>
      <c r="J19" s="338">
        <f t="shared" si="3"/>
        <v>258.6142857142857</v>
      </c>
      <c r="K19" s="338">
        <v>300</v>
      </c>
      <c r="L19" s="339" t="s">
        <v>292</v>
      </c>
      <c r="M19" s="339"/>
      <c r="N19" s="339" t="s">
        <v>292</v>
      </c>
      <c r="O19" s="336"/>
      <c r="P19" s="340" t="s">
        <v>403</v>
      </c>
      <c r="Q19" s="340" t="s">
        <v>301</v>
      </c>
      <c r="R19" s="340" t="s">
        <v>243</v>
      </c>
      <c r="S19" s="341">
        <v>0.625</v>
      </c>
      <c r="U19" s="238">
        <v>2.8</v>
      </c>
      <c r="V19" s="80" t="s">
        <v>296</v>
      </c>
    </row>
    <row r="20" spans="1:29" ht="16" thickBot="1" x14ac:dyDescent="0.25">
      <c r="A20" s="333" t="s">
        <v>49</v>
      </c>
      <c r="B20" s="334">
        <v>22</v>
      </c>
      <c r="C20" s="335"/>
      <c r="D20" s="336">
        <v>2004</v>
      </c>
      <c r="E20" s="336" t="s">
        <v>57</v>
      </c>
      <c r="F20" s="338">
        <v>67.5</v>
      </c>
      <c r="G20" s="338">
        <v>123</v>
      </c>
      <c r="H20" s="338">
        <f t="shared" si="1"/>
        <v>44.714285714285715</v>
      </c>
      <c r="I20" s="338">
        <f t="shared" si="2"/>
        <v>23.4</v>
      </c>
      <c r="J20" s="338">
        <f t="shared" si="3"/>
        <v>258.6142857142857</v>
      </c>
      <c r="K20" s="338">
        <v>300</v>
      </c>
      <c r="L20" s="339" t="s">
        <v>292</v>
      </c>
      <c r="M20" s="339"/>
      <c r="N20" s="339" t="s">
        <v>292</v>
      </c>
      <c r="O20" s="336"/>
      <c r="P20" s="340" t="s">
        <v>403</v>
      </c>
      <c r="Q20" s="340" t="s">
        <v>301</v>
      </c>
      <c r="R20" s="340" t="s">
        <v>243</v>
      </c>
      <c r="S20" s="341">
        <v>0.625</v>
      </c>
      <c r="U20" s="239">
        <f>U17+U19</f>
        <v>52.3</v>
      </c>
      <c r="V20" s="142" t="s">
        <v>358</v>
      </c>
    </row>
    <row r="21" spans="1:29" ht="16" thickBot="1" x14ac:dyDescent="0.25">
      <c r="A21" s="324" t="s">
        <v>318</v>
      </c>
      <c r="B21" s="327"/>
      <c r="C21" s="342"/>
      <c r="D21" s="327" t="s">
        <v>332</v>
      </c>
      <c r="E21" s="327" t="s">
        <v>324</v>
      </c>
      <c r="F21" s="343"/>
      <c r="G21" s="329">
        <v>156.89999999999998</v>
      </c>
      <c r="H21" s="329">
        <f t="shared" si="1"/>
        <v>44.714285714285715</v>
      </c>
      <c r="I21" s="329">
        <f t="shared" si="2"/>
        <v>27.599999999999998</v>
      </c>
      <c r="J21" s="329">
        <f t="shared" si="3"/>
        <v>229.21428571428569</v>
      </c>
      <c r="K21" s="329">
        <v>300</v>
      </c>
      <c r="L21" s="330" t="s">
        <v>292</v>
      </c>
      <c r="M21" s="330" t="s">
        <v>292</v>
      </c>
      <c r="N21" s="330"/>
      <c r="O21" s="327"/>
      <c r="P21" s="331" t="s">
        <v>99</v>
      </c>
      <c r="Q21" s="331" t="s">
        <v>319</v>
      </c>
      <c r="R21" s="331" t="s">
        <v>346</v>
      </c>
      <c r="S21" s="332">
        <v>0.625</v>
      </c>
    </row>
    <row r="22" spans="1:29" ht="16" thickBot="1" x14ac:dyDescent="0.25">
      <c r="A22" s="344" t="s">
        <v>203</v>
      </c>
      <c r="B22" s="325"/>
      <c r="C22" s="326">
        <v>491727277348</v>
      </c>
      <c r="D22" s="327" t="s">
        <v>332</v>
      </c>
      <c r="E22" s="327" t="s">
        <v>324</v>
      </c>
      <c r="F22" s="343"/>
      <c r="G22" s="329">
        <v>156.89999999999998</v>
      </c>
      <c r="H22" s="329">
        <f t="shared" si="1"/>
        <v>44.714285714285715</v>
      </c>
      <c r="I22" s="329">
        <f t="shared" si="2"/>
        <v>27.599999999999998</v>
      </c>
      <c r="J22" s="329">
        <f t="shared" si="3"/>
        <v>229.21428571428569</v>
      </c>
      <c r="K22" s="329">
        <v>300</v>
      </c>
      <c r="L22" s="330" t="s">
        <v>292</v>
      </c>
      <c r="M22" s="330" t="s">
        <v>292</v>
      </c>
      <c r="N22" s="330"/>
      <c r="O22" s="327"/>
      <c r="P22" s="331" t="s">
        <v>99</v>
      </c>
      <c r="Q22" s="331" t="s">
        <v>319</v>
      </c>
      <c r="R22" s="331" t="s">
        <v>346</v>
      </c>
      <c r="S22" s="332">
        <v>0.625</v>
      </c>
      <c r="U22" s="248">
        <f>SUM(U23:U27)</f>
        <v>39</v>
      </c>
      <c r="V22" s="249" t="s">
        <v>300</v>
      </c>
      <c r="AC22" s="350"/>
    </row>
    <row r="23" spans="1:29" x14ac:dyDescent="0.2">
      <c r="A23" s="346" t="s">
        <v>117</v>
      </c>
      <c r="B23" s="334"/>
      <c r="C23" s="335">
        <v>4915755788397</v>
      </c>
      <c r="D23" s="336" t="s">
        <v>332</v>
      </c>
      <c r="E23" s="336" t="s">
        <v>324</v>
      </c>
      <c r="F23" s="345"/>
      <c r="G23" s="338">
        <v>156.89999999999998</v>
      </c>
      <c r="H23" s="338">
        <f t="shared" si="1"/>
        <v>44.714285714285715</v>
      </c>
      <c r="I23" s="338">
        <f t="shared" si="2"/>
        <v>23.4</v>
      </c>
      <c r="J23" s="338">
        <f t="shared" si="3"/>
        <v>225.01428571428571</v>
      </c>
      <c r="K23" s="338"/>
      <c r="L23" s="339" t="s">
        <v>292</v>
      </c>
      <c r="M23" s="339"/>
      <c r="N23" s="339" t="s">
        <v>292</v>
      </c>
      <c r="O23" s="336"/>
      <c r="P23" s="340" t="s">
        <v>94</v>
      </c>
      <c r="Q23" s="340" t="s">
        <v>301</v>
      </c>
      <c r="R23" s="340" t="s">
        <v>301</v>
      </c>
      <c r="S23" s="341">
        <v>0.60416666666666663</v>
      </c>
      <c r="U23" s="246">
        <f>COUNTIF(Q:Q,V23)</f>
        <v>9</v>
      </c>
      <c r="V23" s="247" t="s">
        <v>319</v>
      </c>
      <c r="AC23" s="45"/>
    </row>
    <row r="24" spans="1:29" x14ac:dyDescent="0.2">
      <c r="A24" s="346" t="s">
        <v>285</v>
      </c>
      <c r="B24" s="334"/>
      <c r="C24" s="347" t="s">
        <v>362</v>
      </c>
      <c r="D24" s="336" t="s">
        <v>333</v>
      </c>
      <c r="E24" s="336" t="s">
        <v>324</v>
      </c>
      <c r="F24" s="337">
        <v>87.8</v>
      </c>
      <c r="G24" s="338">
        <v>156.89999999999998</v>
      </c>
      <c r="H24" s="338">
        <f t="shared" si="1"/>
        <v>44.714285714285715</v>
      </c>
      <c r="I24" s="338">
        <f t="shared" si="2"/>
        <v>27.599999999999998</v>
      </c>
      <c r="J24" s="338">
        <f t="shared" si="3"/>
        <v>317.01428571428573</v>
      </c>
      <c r="K24" s="338"/>
      <c r="L24" s="339" t="s">
        <v>292</v>
      </c>
      <c r="M24" s="339" t="s">
        <v>292</v>
      </c>
      <c r="N24" s="339"/>
      <c r="O24" s="336"/>
      <c r="P24" s="340" t="s">
        <v>94</v>
      </c>
      <c r="Q24" s="340" t="s">
        <v>302</v>
      </c>
      <c r="R24" s="340"/>
      <c r="S24" s="341">
        <v>0.64583333333333337</v>
      </c>
      <c r="U24" s="246">
        <f t="shared" ref="U24:U27" si="10">COUNTIF(Q:Q,V24)</f>
        <v>9</v>
      </c>
      <c r="V24" s="80" t="s">
        <v>301</v>
      </c>
      <c r="AC24" s="350"/>
    </row>
    <row r="25" spans="1:29" x14ac:dyDescent="0.2">
      <c r="A25" s="346" t="s">
        <v>322</v>
      </c>
      <c r="B25" s="336"/>
      <c r="C25" s="348" t="s">
        <v>326</v>
      </c>
      <c r="D25" s="336" t="s">
        <v>331</v>
      </c>
      <c r="E25" s="336" t="s">
        <v>324</v>
      </c>
      <c r="F25" s="337">
        <v>87.8</v>
      </c>
      <c r="G25" s="338">
        <v>156.89999999999998</v>
      </c>
      <c r="H25" s="338">
        <f t="shared" si="1"/>
        <v>44.714285714285715</v>
      </c>
      <c r="I25" s="338">
        <f t="shared" si="2"/>
        <v>27.599999999999998</v>
      </c>
      <c r="J25" s="338">
        <f t="shared" si="3"/>
        <v>317.01428571428573</v>
      </c>
      <c r="K25" s="338">
        <v>300</v>
      </c>
      <c r="L25" s="339" t="s">
        <v>292</v>
      </c>
      <c r="M25" s="339" t="s">
        <v>292</v>
      </c>
      <c r="N25" s="339"/>
      <c r="O25" s="336"/>
      <c r="P25" s="340" t="s">
        <v>94</v>
      </c>
      <c r="Q25" s="340" t="s">
        <v>323</v>
      </c>
      <c r="R25" s="340" t="s">
        <v>356</v>
      </c>
      <c r="S25" s="341">
        <v>0.58333333333333337</v>
      </c>
      <c r="U25" s="246">
        <f t="shared" si="10"/>
        <v>8</v>
      </c>
      <c r="V25" s="80" t="s">
        <v>323</v>
      </c>
      <c r="AC25" s="350"/>
    </row>
    <row r="26" spans="1:29" x14ac:dyDescent="0.2">
      <c r="A26" s="333" t="s">
        <v>97</v>
      </c>
      <c r="B26" s="334"/>
      <c r="C26" s="335">
        <v>41792920714</v>
      </c>
      <c r="D26" s="336" t="s">
        <v>331</v>
      </c>
      <c r="E26" s="336" t="s">
        <v>324</v>
      </c>
      <c r="F26" s="337">
        <v>87.8</v>
      </c>
      <c r="G26" s="338">
        <v>156.89999999999998</v>
      </c>
      <c r="H26" s="338">
        <f t="shared" si="1"/>
        <v>44.714285714285715</v>
      </c>
      <c r="I26" s="338">
        <f t="shared" si="2"/>
        <v>27.599999999999998</v>
      </c>
      <c r="J26" s="338">
        <f t="shared" si="3"/>
        <v>317.01428571428573</v>
      </c>
      <c r="K26" s="338"/>
      <c r="L26" s="339" t="s">
        <v>292</v>
      </c>
      <c r="M26" s="339" t="s">
        <v>292</v>
      </c>
      <c r="N26" s="339"/>
      <c r="O26" s="336"/>
      <c r="P26" s="340" t="s">
        <v>94</v>
      </c>
      <c r="Q26" s="340" t="s">
        <v>301</v>
      </c>
      <c r="R26" s="340" t="s">
        <v>243</v>
      </c>
      <c r="S26" s="341">
        <v>0.625</v>
      </c>
      <c r="U26" s="246">
        <f t="shared" si="10"/>
        <v>8</v>
      </c>
      <c r="V26" s="80" t="s">
        <v>302</v>
      </c>
      <c r="AC26" s="351"/>
    </row>
    <row r="27" spans="1:29" ht="16" thickBot="1" x14ac:dyDescent="0.25">
      <c r="A27" s="333" t="s">
        <v>284</v>
      </c>
      <c r="B27" s="334"/>
      <c r="C27" s="335"/>
      <c r="D27" s="336" t="s">
        <v>330</v>
      </c>
      <c r="E27" s="336" t="s">
        <v>324</v>
      </c>
      <c r="F27" s="345">
        <v>108</v>
      </c>
      <c r="G27" s="338">
        <v>156.89999999999998</v>
      </c>
      <c r="H27" s="338">
        <f t="shared" si="1"/>
        <v>44.714285714285715</v>
      </c>
      <c r="I27" s="338">
        <f t="shared" si="2"/>
        <v>27.599999999999998</v>
      </c>
      <c r="J27" s="338">
        <f t="shared" si="3"/>
        <v>337.21428571428572</v>
      </c>
      <c r="K27" s="338">
        <v>330</v>
      </c>
      <c r="L27" s="339" t="s">
        <v>292</v>
      </c>
      <c r="M27" s="339" t="s">
        <v>292</v>
      </c>
      <c r="N27" s="339"/>
      <c r="O27" s="336"/>
      <c r="P27" s="340" t="s">
        <v>94</v>
      </c>
      <c r="Q27" s="340" t="s">
        <v>323</v>
      </c>
      <c r="R27" s="340" t="s">
        <v>355</v>
      </c>
      <c r="S27" s="341">
        <v>0.60416666666666663</v>
      </c>
      <c r="U27" s="366">
        <f t="shared" si="10"/>
        <v>5</v>
      </c>
      <c r="V27" s="235" t="s">
        <v>328</v>
      </c>
    </row>
    <row r="28" spans="1:29" ht="16" thickBot="1" x14ac:dyDescent="0.25">
      <c r="A28" s="324" t="s">
        <v>6</v>
      </c>
      <c r="B28" s="325">
        <v>2</v>
      </c>
      <c r="C28" s="326">
        <v>491733043921</v>
      </c>
      <c r="D28" s="327">
        <v>2005</v>
      </c>
      <c r="E28" s="327" t="s">
        <v>57</v>
      </c>
      <c r="F28" s="328">
        <v>67.5</v>
      </c>
      <c r="G28" s="329">
        <v>123</v>
      </c>
      <c r="H28" s="329">
        <f t="shared" si="1"/>
        <v>44.714285714285715</v>
      </c>
      <c r="I28" s="329">
        <f t="shared" si="2"/>
        <v>23.4</v>
      </c>
      <c r="J28" s="329">
        <f t="shared" si="3"/>
        <v>258.6142857142857</v>
      </c>
      <c r="K28" s="329">
        <v>300</v>
      </c>
      <c r="L28" s="330" t="s">
        <v>292</v>
      </c>
      <c r="M28" s="330"/>
      <c r="N28" s="330" t="s">
        <v>292</v>
      </c>
      <c r="O28" s="327"/>
      <c r="P28" s="331" t="s">
        <v>365</v>
      </c>
      <c r="Q28" s="331" t="s">
        <v>301</v>
      </c>
      <c r="R28" s="331" t="s">
        <v>243</v>
      </c>
      <c r="S28" s="332">
        <v>0.625</v>
      </c>
    </row>
    <row r="29" spans="1:29" x14ac:dyDescent="0.2">
      <c r="A29" s="324" t="s">
        <v>357</v>
      </c>
      <c r="B29" s="325">
        <v>69</v>
      </c>
      <c r="C29" s="326"/>
      <c r="D29" s="327">
        <v>2005</v>
      </c>
      <c r="E29" s="327" t="s">
        <v>57</v>
      </c>
      <c r="F29" s="328">
        <v>67.5</v>
      </c>
      <c r="G29" s="329">
        <v>123</v>
      </c>
      <c r="H29" s="329">
        <f t="shared" si="1"/>
        <v>44.714285714285715</v>
      </c>
      <c r="I29" s="329">
        <f t="shared" si="2"/>
        <v>23.4</v>
      </c>
      <c r="J29" s="329">
        <f t="shared" si="3"/>
        <v>258.6142857142857</v>
      </c>
      <c r="K29" s="329">
        <v>300</v>
      </c>
      <c r="L29" s="330" t="s">
        <v>292</v>
      </c>
      <c r="M29" s="330"/>
      <c r="N29" s="330" t="s">
        <v>292</v>
      </c>
      <c r="O29" s="327"/>
      <c r="P29" s="331" t="s">
        <v>365</v>
      </c>
      <c r="Q29" s="331" t="s">
        <v>319</v>
      </c>
      <c r="R29" s="331" t="s">
        <v>346</v>
      </c>
      <c r="S29" s="332">
        <v>0.625</v>
      </c>
      <c r="U29" s="299" t="s">
        <v>54</v>
      </c>
      <c r="V29" s="300">
        <f>SUM(V30:V38)</f>
        <v>31</v>
      </c>
      <c r="W29" s="301">
        <f>SUM(W30:W38)</f>
        <v>36</v>
      </c>
    </row>
    <row r="30" spans="1:29" x14ac:dyDescent="0.2">
      <c r="A30" s="324" t="s">
        <v>179</v>
      </c>
      <c r="B30" s="325">
        <v>54</v>
      </c>
      <c r="C30" s="326">
        <v>4917618837911</v>
      </c>
      <c r="D30" s="327">
        <v>2007</v>
      </c>
      <c r="E30" s="327" t="s">
        <v>57</v>
      </c>
      <c r="F30" s="328">
        <v>67.5</v>
      </c>
      <c r="G30" s="329">
        <v>123</v>
      </c>
      <c r="H30" s="329">
        <f t="shared" si="1"/>
        <v>44.714285714285715</v>
      </c>
      <c r="I30" s="329">
        <f t="shared" si="2"/>
        <v>23.4</v>
      </c>
      <c r="J30" s="329">
        <f t="shared" si="3"/>
        <v>258.6142857142857</v>
      </c>
      <c r="K30" s="329">
        <v>300</v>
      </c>
      <c r="L30" s="330" t="s">
        <v>292</v>
      </c>
      <c r="M30" s="330"/>
      <c r="N30" s="330" t="s">
        <v>292</v>
      </c>
      <c r="O30" s="327"/>
      <c r="P30" s="331" t="s">
        <v>365</v>
      </c>
      <c r="Q30" s="331" t="s">
        <v>302</v>
      </c>
      <c r="R30" s="331" t="s">
        <v>370</v>
      </c>
      <c r="S30" s="332">
        <v>0.64583333333333337</v>
      </c>
      <c r="U30" s="302" t="s">
        <v>99</v>
      </c>
      <c r="V30" s="35">
        <f>COUNTIF(P:P,U30)</f>
        <v>2</v>
      </c>
      <c r="W30" s="123">
        <v>4</v>
      </c>
    </row>
    <row r="31" spans="1:29" x14ac:dyDescent="0.2">
      <c r="A31" s="324" t="s">
        <v>181</v>
      </c>
      <c r="B31" s="325">
        <v>58</v>
      </c>
      <c r="C31" s="349">
        <v>491736613329</v>
      </c>
      <c r="D31" s="327">
        <v>2007</v>
      </c>
      <c r="E31" s="327" t="s">
        <v>57</v>
      </c>
      <c r="F31" s="328">
        <v>67.5</v>
      </c>
      <c r="G31" s="329">
        <v>123</v>
      </c>
      <c r="H31" s="329">
        <f t="shared" si="1"/>
        <v>44.714285714285715</v>
      </c>
      <c r="I31" s="329">
        <f t="shared" si="2"/>
        <v>23.4</v>
      </c>
      <c r="J31" s="329">
        <f t="shared" si="3"/>
        <v>258.6142857142857</v>
      </c>
      <c r="K31" s="329">
        <v>300</v>
      </c>
      <c r="L31" s="330" t="s">
        <v>292</v>
      </c>
      <c r="M31" s="330"/>
      <c r="N31" s="330" t="s">
        <v>292</v>
      </c>
      <c r="O31" s="327"/>
      <c r="P31" s="331" t="s">
        <v>365</v>
      </c>
      <c r="Q31" s="331" t="s">
        <v>323</v>
      </c>
      <c r="R31" s="331" t="s">
        <v>355</v>
      </c>
      <c r="S31" s="332">
        <v>0.60416666666666663</v>
      </c>
      <c r="U31" s="302" t="s">
        <v>91</v>
      </c>
      <c r="V31" s="35">
        <f t="shared" ref="V31:V37" si="11">COUNTIF(P:P,U31)</f>
        <v>4</v>
      </c>
      <c r="W31" s="123">
        <v>4</v>
      </c>
    </row>
    <row r="32" spans="1:29" x14ac:dyDescent="0.2">
      <c r="A32" s="333" t="s">
        <v>43</v>
      </c>
      <c r="B32" s="334">
        <v>16</v>
      </c>
      <c r="C32" s="335">
        <v>4915254227501</v>
      </c>
      <c r="D32" s="336">
        <v>2005</v>
      </c>
      <c r="E32" s="336" t="s">
        <v>73</v>
      </c>
      <c r="F32" s="338">
        <v>67.5</v>
      </c>
      <c r="G32" s="338">
        <v>123</v>
      </c>
      <c r="H32" s="338">
        <f t="shared" si="1"/>
        <v>44.714285714285715</v>
      </c>
      <c r="I32" s="338">
        <f t="shared" si="2"/>
        <v>23.4</v>
      </c>
      <c r="J32" s="338">
        <f t="shared" si="3"/>
        <v>258.6142857142857</v>
      </c>
      <c r="K32" s="338">
        <v>300</v>
      </c>
      <c r="L32" s="339" t="s">
        <v>292</v>
      </c>
      <c r="M32" s="339"/>
      <c r="N32" s="339" t="s">
        <v>292</v>
      </c>
      <c r="O32" s="336"/>
      <c r="P32" s="340" t="s">
        <v>368</v>
      </c>
      <c r="Q32" s="340" t="s">
        <v>323</v>
      </c>
      <c r="R32" s="340" t="s">
        <v>355</v>
      </c>
      <c r="S32" s="341">
        <v>0.60416666666666663</v>
      </c>
      <c r="U32" s="302" t="s">
        <v>93</v>
      </c>
      <c r="V32" s="35">
        <f t="shared" si="11"/>
        <v>0</v>
      </c>
      <c r="W32" s="123">
        <v>2</v>
      </c>
    </row>
    <row r="33" spans="1:23" ht="14" customHeight="1" x14ac:dyDescent="0.2">
      <c r="A33" s="333" t="s">
        <v>75</v>
      </c>
      <c r="B33" s="334">
        <v>28</v>
      </c>
      <c r="C33" s="335">
        <v>49</v>
      </c>
      <c r="D33" s="336">
        <v>2005</v>
      </c>
      <c r="E33" s="336" t="s">
        <v>73</v>
      </c>
      <c r="F33" s="338">
        <v>67.5</v>
      </c>
      <c r="G33" s="338">
        <v>123</v>
      </c>
      <c r="H33" s="338">
        <f t="shared" si="1"/>
        <v>44.714285714285715</v>
      </c>
      <c r="I33" s="338">
        <f t="shared" si="2"/>
        <v>23.4</v>
      </c>
      <c r="J33" s="338">
        <f t="shared" si="3"/>
        <v>258.6142857142857</v>
      </c>
      <c r="K33" s="338">
        <v>300</v>
      </c>
      <c r="L33" s="339" t="s">
        <v>292</v>
      </c>
      <c r="M33" s="339"/>
      <c r="N33" s="339" t="s">
        <v>292</v>
      </c>
      <c r="O33" s="336"/>
      <c r="P33" s="340" t="s">
        <v>368</v>
      </c>
      <c r="Q33" s="340" t="s">
        <v>319</v>
      </c>
      <c r="R33" s="340" t="s">
        <v>346</v>
      </c>
      <c r="S33" s="341">
        <v>0.625</v>
      </c>
      <c r="U33" s="302" t="s">
        <v>94</v>
      </c>
      <c r="V33" s="35">
        <f t="shared" si="11"/>
        <v>5</v>
      </c>
      <c r="W33" s="123">
        <v>6</v>
      </c>
    </row>
    <row r="34" spans="1:23" ht="14" customHeight="1" x14ac:dyDescent="0.2">
      <c r="A34" s="333" t="s">
        <v>15</v>
      </c>
      <c r="B34" s="334">
        <v>11</v>
      </c>
      <c r="C34" s="335">
        <v>49</v>
      </c>
      <c r="D34" s="336">
        <v>2006</v>
      </c>
      <c r="E34" s="336" t="s">
        <v>73</v>
      </c>
      <c r="F34" s="338">
        <v>67.5</v>
      </c>
      <c r="G34" s="338">
        <v>123</v>
      </c>
      <c r="H34" s="338">
        <f t="shared" si="1"/>
        <v>44.714285714285715</v>
      </c>
      <c r="I34" s="338">
        <f t="shared" si="2"/>
        <v>23.4</v>
      </c>
      <c r="J34" s="338">
        <f t="shared" si="3"/>
        <v>258.6142857142857</v>
      </c>
      <c r="K34" s="338">
        <v>300</v>
      </c>
      <c r="L34" s="339" t="s">
        <v>292</v>
      </c>
      <c r="M34" s="339"/>
      <c r="N34" s="339" t="s">
        <v>292</v>
      </c>
      <c r="O34" s="336"/>
      <c r="P34" s="340" t="s">
        <v>368</v>
      </c>
      <c r="Q34" s="340" t="s">
        <v>328</v>
      </c>
      <c r="R34" s="340"/>
      <c r="S34" s="341"/>
      <c r="U34" s="302" t="s">
        <v>365</v>
      </c>
      <c r="V34" s="35">
        <f t="shared" si="11"/>
        <v>4</v>
      </c>
      <c r="W34" s="123">
        <v>4</v>
      </c>
    </row>
    <row r="35" spans="1:23" x14ac:dyDescent="0.2">
      <c r="A35" s="333" t="s">
        <v>165</v>
      </c>
      <c r="B35" s="334">
        <v>52</v>
      </c>
      <c r="C35" s="335">
        <v>4915157159251</v>
      </c>
      <c r="D35" s="336">
        <v>2006</v>
      </c>
      <c r="E35" s="336" t="s">
        <v>73</v>
      </c>
      <c r="F35" s="338">
        <v>0</v>
      </c>
      <c r="G35" s="338">
        <v>123</v>
      </c>
      <c r="H35" s="338">
        <f t="shared" si="1"/>
        <v>44.714285714285715</v>
      </c>
      <c r="I35" s="338">
        <f t="shared" si="2"/>
        <v>23.4</v>
      </c>
      <c r="J35" s="338">
        <f t="shared" si="3"/>
        <v>191.11428571428573</v>
      </c>
      <c r="K35" s="338">
        <v>230</v>
      </c>
      <c r="L35" s="339" t="s">
        <v>292</v>
      </c>
      <c r="M35" s="339"/>
      <c r="N35" s="339" t="s">
        <v>292</v>
      </c>
      <c r="O35" s="336" t="s">
        <v>292</v>
      </c>
      <c r="P35" s="340" t="s">
        <v>368</v>
      </c>
      <c r="Q35" s="340" t="s">
        <v>323</v>
      </c>
      <c r="R35" s="340" t="s">
        <v>243</v>
      </c>
      <c r="S35" s="341">
        <v>0.625</v>
      </c>
      <c r="U35" s="302" t="s">
        <v>368</v>
      </c>
      <c r="V35" s="35">
        <f t="shared" si="11"/>
        <v>5</v>
      </c>
      <c r="W35" s="123">
        <v>5</v>
      </c>
    </row>
    <row r="36" spans="1:23" ht="12.75" customHeight="1" x14ac:dyDescent="0.2">
      <c r="A36" s="333" t="s">
        <v>16</v>
      </c>
      <c r="B36" s="334">
        <v>12</v>
      </c>
      <c r="C36" s="335">
        <v>49</v>
      </c>
      <c r="D36" s="336">
        <v>2006</v>
      </c>
      <c r="E36" s="336" t="s">
        <v>73</v>
      </c>
      <c r="F36" s="338">
        <v>67.5</v>
      </c>
      <c r="G36" s="338">
        <v>123</v>
      </c>
      <c r="H36" s="338">
        <f t="shared" si="1"/>
        <v>44.714285714285715</v>
      </c>
      <c r="I36" s="338">
        <f t="shared" si="2"/>
        <v>23.4</v>
      </c>
      <c r="J36" s="338">
        <f t="shared" si="3"/>
        <v>258.6142857142857</v>
      </c>
      <c r="K36" s="338">
        <v>220</v>
      </c>
      <c r="L36" s="339" t="s">
        <v>292</v>
      </c>
      <c r="M36" s="339"/>
      <c r="N36" s="339" t="s">
        <v>292</v>
      </c>
      <c r="O36" s="336"/>
      <c r="P36" s="340" t="s">
        <v>368</v>
      </c>
      <c r="Q36" s="340" t="s">
        <v>301</v>
      </c>
      <c r="R36" s="340" t="s">
        <v>243</v>
      </c>
      <c r="S36" s="341">
        <v>0.625</v>
      </c>
      <c r="U36" s="302" t="s">
        <v>367</v>
      </c>
      <c r="V36" s="35">
        <f t="shared" si="11"/>
        <v>7</v>
      </c>
      <c r="W36" s="123">
        <v>7</v>
      </c>
    </row>
    <row r="37" spans="1:23" ht="16" thickBot="1" x14ac:dyDescent="0.25">
      <c r="A37" s="304" t="s">
        <v>109</v>
      </c>
      <c r="B37" s="305">
        <v>36</v>
      </c>
      <c r="C37" s="316">
        <v>49</v>
      </c>
      <c r="D37" s="307">
        <v>2006</v>
      </c>
      <c r="E37" s="307" t="s">
        <v>57</v>
      </c>
      <c r="F37" s="308">
        <v>67.5</v>
      </c>
      <c r="G37" s="309">
        <v>0</v>
      </c>
      <c r="H37" s="309"/>
      <c r="I37" s="309">
        <f t="shared" si="2"/>
        <v>23.4</v>
      </c>
      <c r="J37" s="309">
        <f t="shared" si="3"/>
        <v>90.9</v>
      </c>
      <c r="K37" s="309">
        <v>110</v>
      </c>
      <c r="L37" s="310"/>
      <c r="M37" s="310"/>
      <c r="N37" s="310" t="s">
        <v>292</v>
      </c>
      <c r="O37" s="307"/>
      <c r="P37" s="311"/>
      <c r="Q37" s="311" t="s">
        <v>328</v>
      </c>
      <c r="R37" s="311"/>
      <c r="S37" s="312"/>
      <c r="U37" s="303" t="s">
        <v>366</v>
      </c>
      <c r="V37" s="141">
        <f t="shared" si="11"/>
        <v>4</v>
      </c>
      <c r="W37" s="125">
        <v>4</v>
      </c>
    </row>
    <row r="38" spans="1:23" ht="16" thickBot="1" x14ac:dyDescent="0.25">
      <c r="A38" s="304" t="s">
        <v>110</v>
      </c>
      <c r="B38" s="305" t="s">
        <v>247</v>
      </c>
      <c r="C38" s="306">
        <v>49</v>
      </c>
      <c r="D38" s="307">
        <v>2008</v>
      </c>
      <c r="E38" s="307" t="s">
        <v>57</v>
      </c>
      <c r="F38" s="308">
        <v>0</v>
      </c>
      <c r="G38" s="309">
        <v>0</v>
      </c>
      <c r="H38" s="309"/>
      <c r="I38" s="309">
        <f t="shared" si="2"/>
        <v>23.4</v>
      </c>
      <c r="J38" s="309">
        <f t="shared" si="3"/>
        <v>23.4</v>
      </c>
      <c r="K38" s="309">
        <v>10</v>
      </c>
      <c r="L38" s="310"/>
      <c r="M38" s="310"/>
      <c r="N38" s="310" t="s">
        <v>292</v>
      </c>
      <c r="O38" s="307"/>
      <c r="P38" s="311"/>
      <c r="Q38" s="311" t="s">
        <v>328</v>
      </c>
      <c r="R38" s="311"/>
      <c r="S38" s="312"/>
      <c r="U38" s="39"/>
      <c r="V38" s="212"/>
    </row>
    <row r="39" spans="1:23" ht="21" x14ac:dyDescent="0.25">
      <c r="A39" s="313" t="s">
        <v>327</v>
      </c>
      <c r="B39" s="305" t="s">
        <v>247</v>
      </c>
      <c r="C39" s="372" t="s">
        <v>402</v>
      </c>
      <c r="D39" s="307" t="s">
        <v>332</v>
      </c>
      <c r="E39" s="307" t="s">
        <v>324</v>
      </c>
      <c r="F39" s="319">
        <v>135</v>
      </c>
      <c r="G39" s="309">
        <v>0</v>
      </c>
      <c r="H39" s="309"/>
      <c r="I39" s="309">
        <f t="shared" si="2"/>
        <v>27.599999999999998</v>
      </c>
      <c r="J39" s="309">
        <f t="shared" si="3"/>
        <v>162.6</v>
      </c>
      <c r="K39" s="309">
        <v>165</v>
      </c>
      <c r="L39" s="310"/>
      <c r="M39" s="310" t="s">
        <v>292</v>
      </c>
      <c r="N39" s="310"/>
      <c r="O39" s="307"/>
      <c r="P39" s="311"/>
      <c r="Q39" s="311" t="s">
        <v>328</v>
      </c>
      <c r="R39" s="311"/>
      <c r="S39" s="312"/>
      <c r="U39" s="411" t="s">
        <v>371</v>
      </c>
      <c r="V39" s="412"/>
      <c r="W39" s="413"/>
    </row>
    <row r="40" spans="1:23" ht="16" thickBot="1" x14ac:dyDescent="0.25">
      <c r="A40" s="314" t="s">
        <v>347</v>
      </c>
      <c r="B40" s="315"/>
      <c r="C40" s="317"/>
      <c r="D40" s="318"/>
      <c r="E40" s="318"/>
      <c r="F40" s="319">
        <v>0</v>
      </c>
      <c r="G40" s="320">
        <v>0</v>
      </c>
      <c r="H40" s="320"/>
      <c r="I40" s="320">
        <v>0</v>
      </c>
      <c r="J40" s="320">
        <f t="shared" si="3"/>
        <v>0</v>
      </c>
      <c r="K40" s="320">
        <v>0</v>
      </c>
      <c r="L40" s="310"/>
      <c r="M40" s="321"/>
      <c r="N40" s="321"/>
      <c r="O40" s="318"/>
      <c r="P40" s="311"/>
      <c r="Q40" s="322" t="s">
        <v>328</v>
      </c>
      <c r="R40" s="322"/>
      <c r="S40" s="323"/>
      <c r="U40" s="354" t="s">
        <v>221</v>
      </c>
      <c r="V40" s="355" t="s">
        <v>334</v>
      </c>
      <c r="W40" s="356" t="s">
        <v>335</v>
      </c>
    </row>
    <row r="41" spans="1:23" ht="16" thickBot="1" x14ac:dyDescent="0.25">
      <c r="A41" s="271"/>
      <c r="B41" s="272"/>
      <c r="C41" s="273"/>
      <c r="D41" s="272"/>
      <c r="E41" s="272"/>
      <c r="F41" s="274">
        <f>SUM(F2:F40)</f>
        <v>2518.1999999999998</v>
      </c>
      <c r="G41" s="274">
        <f>SUM(G2:G40)</f>
        <v>4728.9000000000005</v>
      </c>
      <c r="H41" s="274">
        <f>SUM(H2:H40)</f>
        <v>1565.0000000000002</v>
      </c>
      <c r="I41" s="274">
        <f>SUM(I2:I40)</f>
        <v>956.39999999999975</v>
      </c>
      <c r="J41" s="274">
        <f>G41+F41+W44</f>
        <v>8203.5</v>
      </c>
      <c r="K41" s="274">
        <f>SUM(K2:K40)</f>
        <v>9685</v>
      </c>
      <c r="L41" s="289">
        <f>COUNTIF(L2:L40,"x")</f>
        <v>35</v>
      </c>
      <c r="M41" s="289">
        <f>COUNTIF(M2:M40,"x")</f>
        <v>16</v>
      </c>
      <c r="N41" s="289">
        <f>COUNTIF(N2:N40,"x")</f>
        <v>22</v>
      </c>
      <c r="O41" s="289">
        <f>COUNTIF(O2:O40,"x")</f>
        <v>1</v>
      </c>
      <c r="P41" s="272"/>
      <c r="Q41" s="272"/>
      <c r="R41" s="272"/>
      <c r="S41" s="275"/>
      <c r="U41" s="363">
        <f>N41</f>
        <v>22</v>
      </c>
      <c r="V41" s="216">
        <v>7.8</v>
      </c>
      <c r="W41" s="242">
        <f>V41*U41</f>
        <v>171.6</v>
      </c>
    </row>
    <row r="42" spans="1:23" x14ac:dyDescent="0.2">
      <c r="A42" s="233"/>
      <c r="B42" s="231"/>
      <c r="C42" s="234"/>
      <c r="D42" s="231"/>
      <c r="E42" s="231"/>
      <c r="N42" s="231"/>
      <c r="O42" s="231"/>
      <c r="P42" s="231"/>
      <c r="Q42" s="231"/>
      <c r="R42" s="231"/>
      <c r="U42" s="363">
        <f>M41</f>
        <v>16</v>
      </c>
      <c r="V42" s="216">
        <v>9.1999999999999993</v>
      </c>
      <c r="W42" s="242">
        <f>V42*U42</f>
        <v>147.19999999999999</v>
      </c>
    </row>
    <row r="43" spans="1:23" x14ac:dyDescent="0.2">
      <c r="K43" s="290"/>
      <c r="L43" s="290"/>
      <c r="M43" s="290"/>
      <c r="U43" s="364"/>
      <c r="V43" s="352"/>
      <c r="W43" s="353">
        <f>SUM(W41:W42)</f>
        <v>318.79999999999995</v>
      </c>
    </row>
    <row r="44" spans="1:23" ht="16" thickBot="1" x14ac:dyDescent="0.25">
      <c r="K44" s="291"/>
      <c r="L44" s="291"/>
      <c r="M44" s="291"/>
      <c r="U44" s="365">
        <f>SUM(U41:U43)</f>
        <v>38</v>
      </c>
      <c r="V44" s="43">
        <v>3</v>
      </c>
      <c r="W44" s="255">
        <f>W43*V44</f>
        <v>956.39999999999986</v>
      </c>
    </row>
    <row r="45" spans="1:23" x14ac:dyDescent="0.2">
      <c r="K45" s="291"/>
      <c r="L45" s="291"/>
      <c r="M45" s="291"/>
    </row>
    <row r="46" spans="1:23" x14ac:dyDescent="0.2">
      <c r="K46" s="291"/>
      <c r="L46" s="291"/>
      <c r="M46" s="291"/>
    </row>
    <row r="47" spans="1:23" x14ac:dyDescent="0.2">
      <c r="K47" s="291"/>
      <c r="L47" s="291"/>
      <c r="M47" s="291"/>
    </row>
    <row r="48" spans="1:23" x14ac:dyDescent="0.2">
      <c r="K48" s="292"/>
      <c r="L48" s="292"/>
      <c r="M48" s="292"/>
    </row>
    <row r="49" spans="6:13" x14ac:dyDescent="0.2">
      <c r="K49" s="293"/>
      <c r="L49" s="293"/>
      <c r="M49" s="293"/>
    </row>
    <row r="50" spans="6:13" x14ac:dyDescent="0.2">
      <c r="K50" s="291"/>
      <c r="L50" s="291"/>
      <c r="M50" s="291"/>
    </row>
    <row r="51" spans="6:13" x14ac:dyDescent="0.2">
      <c r="K51" s="291"/>
      <c r="L51" s="291"/>
      <c r="M51" s="291"/>
    </row>
    <row r="52" spans="6:13" x14ac:dyDescent="0.2">
      <c r="K52" s="294"/>
      <c r="L52" s="294"/>
      <c r="M52" s="294"/>
    </row>
    <row r="53" spans="6:13" x14ac:dyDescent="0.2">
      <c r="K53" s="295"/>
      <c r="L53" s="295"/>
      <c r="M53" s="295"/>
    </row>
    <row r="54" spans="6:13" ht="16" thickBot="1" x14ac:dyDescent="0.25">
      <c r="K54" s="295"/>
      <c r="L54" s="295"/>
      <c r="M54" s="295"/>
    </row>
    <row r="55" spans="6:13" ht="16" thickBot="1" x14ac:dyDescent="0.25">
      <c r="F55" s="280" t="s">
        <v>321</v>
      </c>
      <c r="G55" s="281"/>
      <c r="H55" s="281"/>
      <c r="I55" s="282"/>
      <c r="J55" s="283">
        <f>J41+J56+J57+J58+J59</f>
        <v>10383.5</v>
      </c>
      <c r="K55" s="295"/>
      <c r="L55" s="295"/>
      <c r="M55" s="295"/>
    </row>
    <row r="56" spans="6:13" x14ac:dyDescent="0.2">
      <c r="F56" s="276" t="s">
        <v>298</v>
      </c>
      <c r="G56" s="277"/>
      <c r="H56" s="278"/>
      <c r="I56" s="278"/>
      <c r="J56" s="279">
        <f>I76</f>
        <v>1565</v>
      </c>
      <c r="K56" s="296"/>
      <c r="L56" s="296"/>
      <c r="M56" s="296"/>
    </row>
    <row r="57" spans="6:13" x14ac:dyDescent="0.2">
      <c r="F57" s="226" t="s">
        <v>313</v>
      </c>
      <c r="G57" s="38">
        <v>90</v>
      </c>
      <c r="H57" s="38"/>
      <c r="I57" s="224">
        <v>3</v>
      </c>
      <c r="J57" s="227">
        <f>G57*I57</f>
        <v>270</v>
      </c>
      <c r="K57" s="295"/>
      <c r="L57" s="295"/>
      <c r="M57" s="295"/>
    </row>
    <row r="58" spans="6:13" x14ac:dyDescent="0.2">
      <c r="F58" s="226"/>
      <c r="G58" s="38">
        <v>65</v>
      </c>
      <c r="H58" s="38"/>
      <c r="I58" s="224">
        <v>3</v>
      </c>
      <c r="J58" s="227">
        <f t="shared" ref="J58:J59" si="12">G58*I58</f>
        <v>195</v>
      </c>
      <c r="K58" s="295"/>
      <c r="L58" s="295"/>
      <c r="M58" s="295"/>
    </row>
    <row r="59" spans="6:13" x14ac:dyDescent="0.2">
      <c r="F59" s="226"/>
      <c r="G59" s="38">
        <v>50</v>
      </c>
      <c r="H59" s="38"/>
      <c r="I59" s="224">
        <v>3</v>
      </c>
      <c r="J59" s="227">
        <f t="shared" si="12"/>
        <v>150</v>
      </c>
      <c r="K59" s="295"/>
      <c r="L59" s="295"/>
      <c r="M59" s="295"/>
    </row>
    <row r="60" spans="6:13" x14ac:dyDescent="0.2">
      <c r="F60" s="226"/>
      <c r="G60" s="38"/>
      <c r="H60" s="224"/>
      <c r="I60" s="38" t="s">
        <v>315</v>
      </c>
      <c r="J60" s="232">
        <f>K41-J41-J56-J57-J58-J59</f>
        <v>-698.5</v>
      </c>
      <c r="K60" s="297"/>
      <c r="L60" s="297"/>
      <c r="M60" s="297"/>
    </row>
    <row r="61" spans="6:13" x14ac:dyDescent="0.2">
      <c r="F61" s="226"/>
      <c r="G61" s="38"/>
      <c r="H61" s="38"/>
      <c r="I61" s="38" t="s">
        <v>314</v>
      </c>
      <c r="J61" s="264">
        <f>K41-J41-J56</f>
        <v>-83.5</v>
      </c>
      <c r="K61" s="297"/>
      <c r="L61" s="297"/>
      <c r="M61" s="297"/>
    </row>
    <row r="62" spans="6:13" x14ac:dyDescent="0.2">
      <c r="F62" s="226"/>
      <c r="G62" s="38" t="s">
        <v>329</v>
      </c>
      <c r="H62" s="224">
        <f>V2+V3</f>
        <v>30</v>
      </c>
      <c r="I62" s="38" t="s">
        <v>317</v>
      </c>
      <c r="J62" s="227">
        <f>J61/H62</f>
        <v>-2.7833333333333332</v>
      </c>
      <c r="K62" s="291"/>
      <c r="L62" s="291"/>
      <c r="M62" s="291"/>
    </row>
    <row r="63" spans="6:13" ht="16" thickBot="1" x14ac:dyDescent="0.25">
      <c r="F63" s="228"/>
      <c r="G63" s="229"/>
      <c r="H63" s="229"/>
      <c r="I63" s="229" t="s">
        <v>361</v>
      </c>
      <c r="J63" s="230">
        <f>J60/H62</f>
        <v>-23.283333333333335</v>
      </c>
      <c r="K63" s="291"/>
      <c r="L63" s="291"/>
      <c r="M63" s="291"/>
    </row>
    <row r="64" spans="6:13" ht="16" thickBot="1" x14ac:dyDescent="0.25">
      <c r="K64" s="298"/>
      <c r="L64" s="298"/>
      <c r="M64" s="298"/>
    </row>
    <row r="65" spans="6:10" ht="30" x14ac:dyDescent="0.2">
      <c r="F65" s="217" t="s">
        <v>303</v>
      </c>
      <c r="G65" s="251" t="s">
        <v>341</v>
      </c>
      <c r="H65" s="251" t="s">
        <v>340</v>
      </c>
      <c r="I65" s="286" t="s">
        <v>231</v>
      </c>
      <c r="J65" s="218"/>
    </row>
    <row r="66" spans="6:10" x14ac:dyDescent="0.2">
      <c r="F66" s="122" t="s">
        <v>344</v>
      </c>
      <c r="G66" s="35">
        <v>450</v>
      </c>
      <c r="H66" s="285">
        <v>2</v>
      </c>
      <c r="I66" s="35">
        <f>G66*H66</f>
        <v>900</v>
      </c>
      <c r="J66" s="80" t="s">
        <v>304</v>
      </c>
    </row>
    <row r="67" spans="6:10" x14ac:dyDescent="0.2">
      <c r="F67" s="122" t="s">
        <v>305</v>
      </c>
      <c r="G67" s="35">
        <v>20</v>
      </c>
      <c r="H67" s="285">
        <v>6</v>
      </c>
      <c r="I67" s="35">
        <f>G67*H67</f>
        <v>120</v>
      </c>
      <c r="J67" s="80" t="s">
        <v>304</v>
      </c>
    </row>
    <row r="68" spans="6:10" x14ac:dyDescent="0.2">
      <c r="F68" s="122"/>
      <c r="G68" s="36"/>
      <c r="H68" s="219" t="s">
        <v>306</v>
      </c>
      <c r="I68" s="220">
        <f>SUM(I66:I67)</f>
        <v>1020</v>
      </c>
      <c r="J68" s="225" t="s">
        <v>304</v>
      </c>
    </row>
    <row r="69" spans="6:10" x14ac:dyDescent="0.2">
      <c r="F69" s="122"/>
      <c r="G69" s="36"/>
      <c r="H69" s="221" t="s">
        <v>338</v>
      </c>
      <c r="I69" s="155">
        <v>9</v>
      </c>
      <c r="J69" s="80" t="s">
        <v>307</v>
      </c>
    </row>
    <row r="70" spans="6:10" x14ac:dyDescent="0.2">
      <c r="F70" s="122"/>
      <c r="G70" s="36"/>
      <c r="H70" s="221" t="s">
        <v>339</v>
      </c>
      <c r="I70" s="222">
        <v>1.25</v>
      </c>
      <c r="J70" s="80"/>
    </row>
    <row r="71" spans="6:10" x14ac:dyDescent="0.2">
      <c r="F71" s="122"/>
      <c r="G71" s="36"/>
      <c r="H71" s="219" t="s">
        <v>308</v>
      </c>
      <c r="I71" s="223">
        <f>I68/100*I69*I70</f>
        <v>114.75</v>
      </c>
      <c r="J71" s="80"/>
    </row>
    <row r="72" spans="6:10" x14ac:dyDescent="0.2">
      <c r="F72" s="122" t="s">
        <v>345</v>
      </c>
      <c r="G72" s="36"/>
      <c r="H72" s="38"/>
      <c r="I72" s="216">
        <v>8.5</v>
      </c>
      <c r="J72" s="123" t="s">
        <v>309</v>
      </c>
    </row>
    <row r="73" spans="6:10" x14ac:dyDescent="0.2">
      <c r="F73" s="122" t="s">
        <v>310</v>
      </c>
      <c r="G73" s="36"/>
      <c r="H73" s="38"/>
      <c r="I73" s="216">
        <v>18</v>
      </c>
      <c r="J73" s="123" t="s">
        <v>309</v>
      </c>
    </row>
    <row r="74" spans="6:10" x14ac:dyDescent="0.2">
      <c r="F74" s="226" t="s">
        <v>311</v>
      </c>
      <c r="G74" s="38"/>
      <c r="H74" s="38"/>
      <c r="I74" s="38">
        <v>250</v>
      </c>
      <c r="J74" s="227"/>
    </row>
    <row r="75" spans="6:10" x14ac:dyDescent="0.2">
      <c r="F75" s="287" t="s">
        <v>312</v>
      </c>
      <c r="G75" s="288"/>
      <c r="H75" s="288"/>
      <c r="I75" s="288">
        <f>SUM(I71:I74)</f>
        <v>391.25</v>
      </c>
      <c r="J75" s="227"/>
    </row>
    <row r="76" spans="6:10" ht="16" thickBot="1" x14ac:dyDescent="0.25">
      <c r="F76" s="387" t="s">
        <v>316</v>
      </c>
      <c r="G76" s="388"/>
      <c r="H76" s="389">
        <v>4</v>
      </c>
      <c r="I76" s="388">
        <f>I75*H76</f>
        <v>1565</v>
      </c>
      <c r="J76" s="390"/>
    </row>
    <row r="77" spans="6:10" ht="16" thickBot="1" x14ac:dyDescent="0.25">
      <c r="F77" s="391" t="s">
        <v>400</v>
      </c>
      <c r="G77" s="392"/>
      <c r="H77" s="393">
        <f>L41</f>
        <v>35</v>
      </c>
      <c r="I77" s="392">
        <f>I76/H77</f>
        <v>44.714285714285715</v>
      </c>
      <c r="J77" s="394"/>
    </row>
  </sheetData>
  <autoFilter ref="A1:S77" xr:uid="{00000000-0009-0000-0000-000003000000}"/>
  <sortState ref="A2:S40">
    <sortCondition ref="P2:P40"/>
    <sortCondition ref="D2:D40"/>
    <sortCondition ref="A2:A40"/>
  </sortState>
  <mergeCells count="4">
    <mergeCell ref="U8:V8"/>
    <mergeCell ref="U16:V16"/>
    <mergeCell ref="U1:V1"/>
    <mergeCell ref="U39:W39"/>
  </mergeCells>
  <pageMargins left="0.7" right="0.7" top="0.78740157499999996" bottom="0.78740157499999996" header="0.3" footer="0.3"/>
  <pageSetup paperSize="8" scale="6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6"/>
  <sheetViews>
    <sheetView topLeftCell="I1" workbookViewId="0">
      <selection activeCell="H18" sqref="H18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5.6640625" bestFit="1" customWidth="1"/>
    <col min="4" max="4" width="5.33203125" bestFit="1" customWidth="1"/>
    <col min="5" max="6" width="11.83203125" style="39" customWidth="1"/>
    <col min="7" max="7" width="8.33203125" bestFit="1" customWidth="1"/>
    <col min="8" max="8" width="17.33203125" customWidth="1"/>
    <col min="14" max="14" width="18.33203125" bestFit="1" customWidth="1"/>
    <col min="19" max="19" width="11.83203125" bestFit="1" customWidth="1"/>
  </cols>
  <sheetData>
    <row r="1" spans="1:19" x14ac:dyDescent="0.2">
      <c r="A1" s="151" t="s">
        <v>4</v>
      </c>
      <c r="B1" s="152" t="s">
        <v>175</v>
      </c>
      <c r="C1" s="152" t="s">
        <v>18</v>
      </c>
      <c r="D1" s="152" t="s">
        <v>176</v>
      </c>
      <c r="E1" s="170" t="s">
        <v>233</v>
      </c>
      <c r="F1" s="170" t="s">
        <v>100</v>
      </c>
      <c r="G1" s="153" t="s">
        <v>54</v>
      </c>
      <c r="H1" s="153" t="s">
        <v>242</v>
      </c>
      <c r="I1" s="134" t="s">
        <v>73</v>
      </c>
      <c r="J1" s="135">
        <f>COUNTIF(D:D,I1)</f>
        <v>13</v>
      </c>
      <c r="K1" s="136"/>
    </row>
    <row r="2" spans="1:19" x14ac:dyDescent="0.2">
      <c r="A2" s="156" t="s">
        <v>14</v>
      </c>
      <c r="B2" s="154">
        <v>10</v>
      </c>
      <c r="C2" s="154">
        <v>2001</v>
      </c>
      <c r="D2" s="147" t="s">
        <v>57</v>
      </c>
      <c r="E2" s="171">
        <v>350</v>
      </c>
      <c r="F2" s="193">
        <v>350</v>
      </c>
      <c r="G2" s="198">
        <v>1</v>
      </c>
      <c r="H2" s="157" t="s">
        <v>243</v>
      </c>
      <c r="I2" s="139" t="s">
        <v>57</v>
      </c>
      <c r="J2" s="35">
        <f>COUNTIF(D:D,I2)</f>
        <v>14</v>
      </c>
      <c r="K2" s="80"/>
    </row>
    <row r="3" spans="1:19" x14ac:dyDescent="0.2">
      <c r="A3" s="202" t="s">
        <v>51</v>
      </c>
      <c r="B3" s="154">
        <v>24</v>
      </c>
      <c r="C3" s="154">
        <v>2001</v>
      </c>
      <c r="D3" s="147" t="s">
        <v>57</v>
      </c>
      <c r="E3" s="203">
        <v>350</v>
      </c>
      <c r="F3" s="193"/>
      <c r="G3" s="198">
        <v>1</v>
      </c>
      <c r="H3" s="157" t="s">
        <v>243</v>
      </c>
      <c r="I3" s="145" t="s">
        <v>169</v>
      </c>
      <c r="J3" s="35">
        <f>COUNTIF(D:D,I3)</f>
        <v>7</v>
      </c>
      <c r="K3" s="146"/>
    </row>
    <row r="4" spans="1:19" ht="16" thickBot="1" x14ac:dyDescent="0.25">
      <c r="A4" s="156" t="s">
        <v>50</v>
      </c>
      <c r="B4" s="154">
        <v>23</v>
      </c>
      <c r="C4" s="154">
        <v>2001</v>
      </c>
      <c r="D4" s="147" t="s">
        <v>57</v>
      </c>
      <c r="E4" s="171">
        <v>350</v>
      </c>
      <c r="F4" s="193">
        <v>350</v>
      </c>
      <c r="G4" s="198">
        <v>1</v>
      </c>
      <c r="H4" s="157" t="s">
        <v>245</v>
      </c>
      <c r="I4" s="149"/>
      <c r="J4" s="41">
        <f>SUM(J1:J3)</f>
        <v>34</v>
      </c>
      <c r="K4" s="150"/>
    </row>
    <row r="5" spans="1:19" ht="21" x14ac:dyDescent="0.25">
      <c r="A5" s="156" t="s">
        <v>114</v>
      </c>
      <c r="B5" s="154">
        <v>40</v>
      </c>
      <c r="C5" s="154">
        <v>2002</v>
      </c>
      <c r="D5" s="147" t="s">
        <v>57</v>
      </c>
      <c r="E5" s="171">
        <v>350</v>
      </c>
      <c r="F5" s="193">
        <v>350</v>
      </c>
      <c r="G5" s="198">
        <v>1</v>
      </c>
      <c r="H5" s="157" t="s">
        <v>243</v>
      </c>
      <c r="I5" s="419" t="s">
        <v>54</v>
      </c>
      <c r="J5" s="419"/>
      <c r="K5" s="420"/>
      <c r="N5" s="164"/>
      <c r="O5" s="165" t="s">
        <v>228</v>
      </c>
      <c r="P5" s="165" t="s">
        <v>229</v>
      </c>
      <c r="Q5" s="165" t="s">
        <v>221</v>
      </c>
      <c r="R5" s="165" t="s">
        <v>230</v>
      </c>
      <c r="S5" s="166" t="s">
        <v>231</v>
      </c>
    </row>
    <row r="6" spans="1:19" x14ac:dyDescent="0.2">
      <c r="A6" s="156" t="s">
        <v>7</v>
      </c>
      <c r="B6" s="154">
        <v>3</v>
      </c>
      <c r="C6" s="154">
        <v>2003</v>
      </c>
      <c r="D6" s="147" t="s">
        <v>57</v>
      </c>
      <c r="E6" s="171">
        <v>350</v>
      </c>
      <c r="F6" s="193">
        <v>350</v>
      </c>
      <c r="G6" s="198">
        <v>2</v>
      </c>
      <c r="H6" s="157" t="s">
        <v>245</v>
      </c>
      <c r="I6" s="87">
        <v>1</v>
      </c>
      <c r="J6" s="35">
        <f t="shared" ref="J6:J15" si="0">COUNTIF(G:G,I6)</f>
        <v>4</v>
      </c>
      <c r="K6" s="80"/>
      <c r="N6" s="122" t="s">
        <v>222</v>
      </c>
      <c r="O6" s="36">
        <f>COUNTIF(J6:J15,4)</f>
        <v>4</v>
      </c>
      <c r="P6" s="36">
        <v>3</v>
      </c>
      <c r="Q6" s="36">
        <f>O6*4</f>
        <v>16</v>
      </c>
      <c r="R6" s="163">
        <v>87.5</v>
      </c>
      <c r="S6" s="167">
        <f>R6*Q6*P6</f>
        <v>4200</v>
      </c>
    </row>
    <row r="7" spans="1:19" x14ac:dyDescent="0.2">
      <c r="A7" s="202" t="s">
        <v>48</v>
      </c>
      <c r="B7" s="154">
        <v>21</v>
      </c>
      <c r="C7" s="154">
        <v>2003</v>
      </c>
      <c r="D7" s="147" t="s">
        <v>57</v>
      </c>
      <c r="E7" s="203">
        <v>350</v>
      </c>
      <c r="F7" s="193"/>
      <c r="G7" s="198">
        <v>2</v>
      </c>
      <c r="H7" s="157" t="s">
        <v>243</v>
      </c>
      <c r="I7" s="87">
        <v>2</v>
      </c>
      <c r="J7" s="35">
        <f t="shared" si="0"/>
        <v>4</v>
      </c>
      <c r="K7" s="80"/>
      <c r="N7" s="122" t="s">
        <v>223</v>
      </c>
      <c r="O7" s="36">
        <f>COUNTIF(J6:J13,3)</f>
        <v>4</v>
      </c>
      <c r="P7" s="36">
        <v>3</v>
      </c>
      <c r="Q7" s="36">
        <v>11</v>
      </c>
      <c r="R7" s="163">
        <v>92.5</v>
      </c>
      <c r="S7" s="167">
        <f t="shared" ref="S7:S13" si="1">R7*Q7*P7</f>
        <v>3052.5</v>
      </c>
    </row>
    <row r="8" spans="1:19" x14ac:dyDescent="0.2">
      <c r="A8" s="188" t="s">
        <v>46</v>
      </c>
      <c r="B8" s="192">
        <v>19</v>
      </c>
      <c r="C8" s="192">
        <v>2004</v>
      </c>
      <c r="D8" s="190" t="s">
        <v>57</v>
      </c>
      <c r="E8" s="204">
        <v>240</v>
      </c>
      <c r="F8" s="194">
        <v>240</v>
      </c>
      <c r="G8" s="199">
        <v>2</v>
      </c>
      <c r="H8" s="157" t="s">
        <v>245</v>
      </c>
      <c r="I8" s="87">
        <v>3</v>
      </c>
      <c r="J8" s="35">
        <f t="shared" si="0"/>
        <v>4</v>
      </c>
      <c r="K8" s="80"/>
      <c r="N8" s="122" t="s">
        <v>224</v>
      </c>
      <c r="O8" s="36">
        <v>2</v>
      </c>
      <c r="P8" s="36">
        <v>3</v>
      </c>
      <c r="Q8" s="36">
        <v>7</v>
      </c>
      <c r="R8" s="163">
        <v>102.5</v>
      </c>
      <c r="S8" s="167">
        <f t="shared" si="1"/>
        <v>2152.5</v>
      </c>
    </row>
    <row r="9" spans="1:19" x14ac:dyDescent="0.2">
      <c r="A9" s="156" t="s">
        <v>49</v>
      </c>
      <c r="B9" s="154">
        <v>22</v>
      </c>
      <c r="C9" s="154">
        <v>2004</v>
      </c>
      <c r="D9" s="147" t="s">
        <v>57</v>
      </c>
      <c r="E9" s="171">
        <v>350</v>
      </c>
      <c r="F9" s="193" t="s">
        <v>247</v>
      </c>
      <c r="G9" s="198">
        <v>2</v>
      </c>
      <c r="H9" s="157" t="s">
        <v>245</v>
      </c>
      <c r="I9" s="87">
        <v>4</v>
      </c>
      <c r="J9" s="35">
        <f t="shared" si="0"/>
        <v>3</v>
      </c>
      <c r="K9" s="80"/>
      <c r="N9" s="122" t="s">
        <v>225</v>
      </c>
      <c r="O9" s="36">
        <v>0</v>
      </c>
      <c r="P9" s="36">
        <v>3</v>
      </c>
      <c r="Q9" s="36">
        <v>0</v>
      </c>
      <c r="R9" s="163">
        <v>97.5</v>
      </c>
      <c r="S9" s="167">
        <f t="shared" si="1"/>
        <v>0</v>
      </c>
    </row>
    <row r="10" spans="1:19" x14ac:dyDescent="0.2">
      <c r="A10" s="156" t="s">
        <v>201</v>
      </c>
      <c r="B10" s="154">
        <v>37</v>
      </c>
      <c r="C10" s="154">
        <v>2003</v>
      </c>
      <c r="D10" s="147" t="s">
        <v>57</v>
      </c>
      <c r="E10" s="171">
        <v>350</v>
      </c>
      <c r="F10" s="193">
        <v>350</v>
      </c>
      <c r="G10" s="198">
        <v>3</v>
      </c>
      <c r="H10" s="157" t="s">
        <v>243</v>
      </c>
      <c r="I10" s="87">
        <v>5</v>
      </c>
      <c r="J10" s="35">
        <f t="shared" si="0"/>
        <v>3</v>
      </c>
      <c r="K10" s="80"/>
      <c r="N10" s="122" t="s">
        <v>248</v>
      </c>
      <c r="O10" s="36"/>
      <c r="P10" s="36">
        <v>-1</v>
      </c>
      <c r="Q10" s="36"/>
      <c r="R10" s="163">
        <f>R8+R6</f>
        <v>190</v>
      </c>
      <c r="S10" s="167">
        <f>R10*P10</f>
        <v>-190</v>
      </c>
    </row>
    <row r="11" spans="1:19" x14ac:dyDescent="0.2">
      <c r="A11" s="156" t="s">
        <v>6</v>
      </c>
      <c r="B11" s="154">
        <v>2</v>
      </c>
      <c r="C11" s="154">
        <v>2005</v>
      </c>
      <c r="D11" s="147" t="s">
        <v>57</v>
      </c>
      <c r="E11" s="171">
        <v>350</v>
      </c>
      <c r="F11" s="193">
        <v>350</v>
      </c>
      <c r="G11" s="198">
        <v>3</v>
      </c>
      <c r="H11" s="157" t="s">
        <v>243</v>
      </c>
      <c r="I11" s="87">
        <v>6</v>
      </c>
      <c r="J11" s="35">
        <f t="shared" si="0"/>
        <v>4</v>
      </c>
      <c r="K11" s="80"/>
      <c r="N11" s="122" t="s">
        <v>249</v>
      </c>
      <c r="O11" s="36"/>
      <c r="P11" s="36">
        <v>-3</v>
      </c>
      <c r="Q11" s="36">
        <v>1</v>
      </c>
      <c r="R11" s="163">
        <v>20</v>
      </c>
      <c r="S11" s="167">
        <f>R11*P11</f>
        <v>-60</v>
      </c>
    </row>
    <row r="12" spans="1:19" x14ac:dyDescent="0.2">
      <c r="A12" s="156" t="s">
        <v>8</v>
      </c>
      <c r="B12" s="154">
        <v>4</v>
      </c>
      <c r="C12" s="154">
        <v>2006</v>
      </c>
      <c r="D12" s="147" t="s">
        <v>57</v>
      </c>
      <c r="E12" s="171">
        <v>350</v>
      </c>
      <c r="F12" s="193">
        <v>350</v>
      </c>
      <c r="G12" s="198">
        <v>3</v>
      </c>
      <c r="H12" s="157" t="s">
        <v>243</v>
      </c>
      <c r="I12" s="87">
        <v>7</v>
      </c>
      <c r="J12" s="35">
        <f t="shared" si="0"/>
        <v>3</v>
      </c>
      <c r="K12" s="80"/>
      <c r="N12" s="122" t="s">
        <v>226</v>
      </c>
      <c r="O12" s="36"/>
      <c r="P12" s="36">
        <v>3</v>
      </c>
      <c r="Q12" s="36">
        <f>SUM(Q6:Q9)</f>
        <v>34</v>
      </c>
      <c r="R12" s="163">
        <v>2.5</v>
      </c>
      <c r="S12" s="167">
        <f t="shared" si="1"/>
        <v>255</v>
      </c>
    </row>
    <row r="13" spans="1:19" x14ac:dyDescent="0.2">
      <c r="A13" s="156" t="s">
        <v>179</v>
      </c>
      <c r="B13" s="154">
        <v>54</v>
      </c>
      <c r="C13" s="154">
        <v>2007</v>
      </c>
      <c r="D13" s="147" t="s">
        <v>57</v>
      </c>
      <c r="E13" s="171">
        <v>350</v>
      </c>
      <c r="F13" s="193">
        <v>350</v>
      </c>
      <c r="G13" s="198">
        <v>3</v>
      </c>
      <c r="H13" s="157" t="s">
        <v>243</v>
      </c>
      <c r="I13" s="87">
        <v>8</v>
      </c>
      <c r="J13" s="35">
        <f t="shared" si="0"/>
        <v>3</v>
      </c>
      <c r="K13" s="80"/>
      <c r="N13" s="122" t="s">
        <v>227</v>
      </c>
      <c r="O13" s="36"/>
      <c r="P13" s="36">
        <v>3</v>
      </c>
      <c r="Q13" s="36">
        <v>1</v>
      </c>
      <c r="R13" s="163">
        <v>25</v>
      </c>
      <c r="S13" s="167">
        <f t="shared" si="1"/>
        <v>75</v>
      </c>
    </row>
    <row r="14" spans="1:19" ht="16" thickBot="1" x14ac:dyDescent="0.25">
      <c r="A14" s="156" t="s">
        <v>9</v>
      </c>
      <c r="B14" s="154">
        <v>5</v>
      </c>
      <c r="C14" s="154">
        <v>2002</v>
      </c>
      <c r="D14" s="147" t="s">
        <v>73</v>
      </c>
      <c r="E14" s="171">
        <v>350</v>
      </c>
      <c r="F14" s="193">
        <v>350</v>
      </c>
      <c r="G14" s="198">
        <v>4</v>
      </c>
      <c r="H14" s="157" t="s">
        <v>243</v>
      </c>
      <c r="I14" s="87">
        <v>9</v>
      </c>
      <c r="J14" s="35">
        <f t="shared" si="0"/>
        <v>3</v>
      </c>
      <c r="K14" s="80"/>
      <c r="N14" s="177"/>
      <c r="O14" s="178"/>
      <c r="P14" s="178"/>
      <c r="Q14" s="178"/>
      <c r="R14" s="180"/>
      <c r="S14" s="181">
        <f>SUM(S6:S13)</f>
        <v>9485</v>
      </c>
    </row>
    <row r="15" spans="1:19" ht="17" thickTop="1" thickBot="1" x14ac:dyDescent="0.25">
      <c r="A15" s="156" t="s">
        <v>11</v>
      </c>
      <c r="B15" s="154">
        <v>7</v>
      </c>
      <c r="C15" s="154">
        <v>2002</v>
      </c>
      <c r="D15" s="147" t="s">
        <v>73</v>
      </c>
      <c r="E15" s="171">
        <v>350</v>
      </c>
      <c r="F15" s="193">
        <v>350</v>
      </c>
      <c r="G15" s="198">
        <v>4</v>
      </c>
      <c r="H15" s="157" t="s">
        <v>244</v>
      </c>
      <c r="I15" s="140">
        <v>10</v>
      </c>
      <c r="J15" s="141">
        <f t="shared" si="0"/>
        <v>3</v>
      </c>
      <c r="K15" s="142"/>
      <c r="N15" s="168"/>
      <c r="O15" s="169"/>
      <c r="P15" s="169"/>
      <c r="Q15" s="169"/>
      <c r="R15" s="182">
        <v>0.75</v>
      </c>
      <c r="S15" s="183">
        <f>S14*R15</f>
        <v>7113.75</v>
      </c>
    </row>
    <row r="16" spans="1:19" x14ac:dyDescent="0.2">
      <c r="A16" s="156" t="s">
        <v>40</v>
      </c>
      <c r="B16" s="154">
        <v>13</v>
      </c>
      <c r="C16" s="154">
        <v>2003</v>
      </c>
      <c r="D16" s="147" t="s">
        <v>73</v>
      </c>
      <c r="E16" s="171">
        <v>350</v>
      </c>
      <c r="F16" s="193">
        <v>350</v>
      </c>
      <c r="G16" s="198">
        <v>4</v>
      </c>
      <c r="H16" s="157" t="s">
        <v>243</v>
      </c>
      <c r="I16" s="18"/>
      <c r="J16" s="18"/>
      <c r="K16" s="148"/>
      <c r="N16" s="174" t="s">
        <v>63</v>
      </c>
      <c r="O16" s="27"/>
      <c r="P16" s="27"/>
      <c r="Q16" s="27"/>
      <c r="R16" s="27"/>
      <c r="S16" s="175">
        <v>1400</v>
      </c>
    </row>
    <row r="17" spans="1:19" ht="21" x14ac:dyDescent="0.25">
      <c r="A17" s="156" t="s">
        <v>12</v>
      </c>
      <c r="B17" s="154">
        <v>8</v>
      </c>
      <c r="C17" s="154">
        <v>2000</v>
      </c>
      <c r="D17" s="147" t="s">
        <v>73</v>
      </c>
      <c r="E17" s="171">
        <v>350</v>
      </c>
      <c r="F17" s="193">
        <v>350</v>
      </c>
      <c r="G17" s="198">
        <v>5</v>
      </c>
      <c r="H17" s="157" t="s">
        <v>243</v>
      </c>
      <c r="I17" s="421"/>
      <c r="J17" s="421"/>
      <c r="K17" s="421"/>
      <c r="N17" s="176" t="s">
        <v>234</v>
      </c>
      <c r="O17" s="148"/>
      <c r="P17" s="148"/>
      <c r="Q17" s="148"/>
      <c r="R17" s="148"/>
      <c r="S17" s="184">
        <f>E36</f>
        <v>10340</v>
      </c>
    </row>
    <row r="18" spans="1:19" ht="16" thickBot="1" x14ac:dyDescent="0.25">
      <c r="A18" s="156" t="s">
        <v>239</v>
      </c>
      <c r="B18" s="154">
        <v>60</v>
      </c>
      <c r="C18" s="154">
        <v>2000</v>
      </c>
      <c r="D18" s="147" t="s">
        <v>73</v>
      </c>
      <c r="E18" s="171">
        <v>350</v>
      </c>
      <c r="F18" s="193">
        <v>350</v>
      </c>
      <c r="G18" s="198">
        <v>5</v>
      </c>
      <c r="H18" s="157" t="s">
        <v>243</v>
      </c>
      <c r="I18" s="18"/>
      <c r="J18" s="18"/>
      <c r="K18" s="148"/>
      <c r="N18" s="177" t="s">
        <v>232</v>
      </c>
      <c r="O18" s="178"/>
      <c r="P18" s="178"/>
      <c r="Q18" s="178"/>
      <c r="R18" s="178"/>
      <c r="S18" s="179">
        <f>E36-S14-S16</f>
        <v>-545</v>
      </c>
    </row>
    <row r="19" spans="1:19" ht="17" thickTop="1" thickBot="1" x14ac:dyDescent="0.25">
      <c r="A19" s="156" t="s">
        <v>76</v>
      </c>
      <c r="B19" s="154">
        <v>31</v>
      </c>
      <c r="C19" s="154">
        <v>2001</v>
      </c>
      <c r="D19" s="147" t="s">
        <v>73</v>
      </c>
      <c r="E19" s="171">
        <v>350</v>
      </c>
      <c r="F19" s="193">
        <v>350</v>
      </c>
      <c r="G19" s="198">
        <v>5</v>
      </c>
      <c r="H19" s="157" t="s">
        <v>243</v>
      </c>
      <c r="I19" s="18"/>
      <c r="J19" s="121" t="s">
        <v>243</v>
      </c>
      <c r="K19" s="136">
        <f>COUNTIF(H:H,J19)</f>
        <v>20</v>
      </c>
    </row>
    <row r="20" spans="1:19" ht="16" thickBot="1" x14ac:dyDescent="0.25">
      <c r="A20" s="156" t="s">
        <v>16</v>
      </c>
      <c r="B20" s="154">
        <v>12</v>
      </c>
      <c r="C20" s="154">
        <v>2005</v>
      </c>
      <c r="D20" s="147" t="s">
        <v>73</v>
      </c>
      <c r="E20" s="171">
        <v>350</v>
      </c>
      <c r="F20" s="193">
        <v>350</v>
      </c>
      <c r="G20" s="198">
        <v>6</v>
      </c>
      <c r="H20" s="157" t="s">
        <v>243</v>
      </c>
      <c r="I20" s="18"/>
      <c r="J20" s="88" t="s">
        <v>245</v>
      </c>
      <c r="K20" s="80">
        <f t="shared" ref="K20:K21" si="2">COUNTIF(H:H,J20)</f>
        <v>9</v>
      </c>
      <c r="P20" s="205" t="s">
        <v>250</v>
      </c>
      <c r="Q20" s="206"/>
      <c r="R20" s="206"/>
      <c r="S20" s="207">
        <f>S18/(Q6+Q7)</f>
        <v>-20.185185185185187</v>
      </c>
    </row>
    <row r="21" spans="1:19" ht="16" thickBot="1" x14ac:dyDescent="0.25">
      <c r="A21" s="156" t="s">
        <v>165</v>
      </c>
      <c r="B21" s="154">
        <v>52</v>
      </c>
      <c r="C21" s="154">
        <v>2006</v>
      </c>
      <c r="D21" s="147" t="s">
        <v>73</v>
      </c>
      <c r="E21" s="171">
        <v>350</v>
      </c>
      <c r="F21" s="193">
        <v>350</v>
      </c>
      <c r="G21" s="198">
        <v>6</v>
      </c>
      <c r="H21" s="157" t="s">
        <v>243</v>
      </c>
      <c r="I21" s="18"/>
      <c r="J21" s="201" t="s">
        <v>244</v>
      </c>
      <c r="K21" s="142">
        <f t="shared" si="2"/>
        <v>4</v>
      </c>
    </row>
    <row r="22" spans="1:19" x14ac:dyDescent="0.2">
      <c r="A22" s="156" t="s">
        <v>15</v>
      </c>
      <c r="B22" s="154">
        <v>11</v>
      </c>
      <c r="C22" s="154">
        <v>2006</v>
      </c>
      <c r="D22" s="147" t="s">
        <v>73</v>
      </c>
      <c r="E22" s="171">
        <v>350</v>
      </c>
      <c r="F22" s="193">
        <v>350</v>
      </c>
      <c r="G22" s="198">
        <v>6</v>
      </c>
      <c r="H22" s="157" t="s">
        <v>243</v>
      </c>
      <c r="I22" s="3"/>
      <c r="J22" s="3"/>
    </row>
    <row r="23" spans="1:19" x14ac:dyDescent="0.2">
      <c r="A23" s="156" t="s">
        <v>43</v>
      </c>
      <c r="B23" s="154">
        <v>16</v>
      </c>
      <c r="C23" s="154">
        <v>2006</v>
      </c>
      <c r="D23" s="147" t="s">
        <v>73</v>
      </c>
      <c r="E23" s="171">
        <v>350</v>
      </c>
      <c r="F23" s="193">
        <v>350</v>
      </c>
      <c r="G23" s="198">
        <v>6</v>
      </c>
      <c r="H23" s="157" t="s">
        <v>245</v>
      </c>
      <c r="I23" s="3"/>
      <c r="J23" s="3"/>
    </row>
    <row r="24" spans="1:19" x14ac:dyDescent="0.2">
      <c r="A24" s="156" t="s">
        <v>53</v>
      </c>
      <c r="B24" s="154">
        <v>26</v>
      </c>
      <c r="C24" s="154">
        <v>2005</v>
      </c>
      <c r="D24" s="147" t="s">
        <v>73</v>
      </c>
      <c r="E24" s="171">
        <v>350</v>
      </c>
      <c r="F24" s="193">
        <v>350</v>
      </c>
      <c r="G24" s="198">
        <v>7</v>
      </c>
      <c r="H24" s="157" t="s">
        <v>245</v>
      </c>
      <c r="I24" s="3"/>
      <c r="J24" s="3"/>
    </row>
    <row r="25" spans="1:19" x14ac:dyDescent="0.2">
      <c r="A25" s="156" t="s">
        <v>52</v>
      </c>
      <c r="B25" s="154">
        <v>25</v>
      </c>
      <c r="C25" s="154">
        <v>2006</v>
      </c>
      <c r="D25" s="147" t="s">
        <v>73</v>
      </c>
      <c r="E25" s="171">
        <v>350</v>
      </c>
      <c r="F25" s="193">
        <v>350</v>
      </c>
      <c r="G25" s="198">
        <v>7</v>
      </c>
      <c r="H25" s="157" t="s">
        <v>245</v>
      </c>
    </row>
    <row r="26" spans="1:19" x14ac:dyDescent="0.2">
      <c r="A26" s="202" t="s">
        <v>75</v>
      </c>
      <c r="B26" s="154">
        <v>28</v>
      </c>
      <c r="C26" s="154">
        <v>2006</v>
      </c>
      <c r="D26" s="147" t="s">
        <v>73</v>
      </c>
      <c r="E26" s="203">
        <v>350</v>
      </c>
      <c r="F26" s="193"/>
      <c r="G26" s="198">
        <v>7</v>
      </c>
      <c r="H26" s="157" t="s">
        <v>243</v>
      </c>
    </row>
    <row r="27" spans="1:19" x14ac:dyDescent="0.2">
      <c r="A27" s="156" t="s">
        <v>202</v>
      </c>
      <c r="B27" s="154">
        <v>59</v>
      </c>
      <c r="C27" s="154">
        <v>2007</v>
      </c>
      <c r="D27" s="147" t="s">
        <v>57</v>
      </c>
      <c r="E27" s="171">
        <v>410</v>
      </c>
      <c r="F27" s="193">
        <v>410</v>
      </c>
      <c r="G27" s="198">
        <v>8</v>
      </c>
      <c r="H27" s="157" t="s">
        <v>244</v>
      </c>
    </row>
    <row r="28" spans="1:19" x14ac:dyDescent="0.2">
      <c r="A28" s="156" t="s">
        <v>236</v>
      </c>
      <c r="B28" s="154">
        <v>57</v>
      </c>
      <c r="C28" s="154">
        <v>2007</v>
      </c>
      <c r="D28" s="147" t="s">
        <v>57</v>
      </c>
      <c r="E28" s="171">
        <v>350</v>
      </c>
      <c r="F28" s="193">
        <v>350</v>
      </c>
      <c r="G28" s="198">
        <v>8</v>
      </c>
      <c r="H28" s="157" t="s">
        <v>245</v>
      </c>
    </row>
    <row r="29" spans="1:19" x14ac:dyDescent="0.2">
      <c r="A29" s="156" t="s">
        <v>204</v>
      </c>
      <c r="B29" s="155"/>
      <c r="C29" s="155"/>
      <c r="D29" s="147" t="s">
        <v>169</v>
      </c>
      <c r="E29" s="171">
        <v>350</v>
      </c>
      <c r="F29" s="193">
        <v>350</v>
      </c>
      <c r="G29" s="198">
        <v>8</v>
      </c>
      <c r="H29" s="157" t="s">
        <v>244</v>
      </c>
    </row>
    <row r="30" spans="1:19" x14ac:dyDescent="0.2">
      <c r="A30" s="156" t="s">
        <v>203</v>
      </c>
      <c r="B30" s="154"/>
      <c r="C30" s="154"/>
      <c r="D30" s="147" t="s">
        <v>169</v>
      </c>
      <c r="E30" s="171">
        <v>350</v>
      </c>
      <c r="F30" s="193">
        <v>350</v>
      </c>
      <c r="G30" s="198">
        <v>9</v>
      </c>
      <c r="H30" s="157" t="s">
        <v>243</v>
      </c>
    </row>
    <row r="31" spans="1:19" x14ac:dyDescent="0.2">
      <c r="A31" s="156" t="s">
        <v>237</v>
      </c>
      <c r="B31" s="155"/>
      <c r="C31" s="155"/>
      <c r="D31" s="147" t="s">
        <v>169</v>
      </c>
      <c r="E31" s="172"/>
      <c r="F31" s="195"/>
      <c r="G31" s="198">
        <v>9</v>
      </c>
      <c r="H31" s="157" t="s">
        <v>245</v>
      </c>
    </row>
    <row r="32" spans="1:19" x14ac:dyDescent="0.2">
      <c r="A32" s="188" t="s">
        <v>238</v>
      </c>
      <c r="B32" s="189"/>
      <c r="C32" s="189"/>
      <c r="D32" s="190" t="s">
        <v>169</v>
      </c>
      <c r="E32" s="204">
        <v>240</v>
      </c>
      <c r="F32" s="194">
        <v>240</v>
      </c>
      <c r="G32" s="199">
        <v>9</v>
      </c>
      <c r="H32" s="191"/>
    </row>
    <row r="33" spans="1:8" x14ac:dyDescent="0.2">
      <c r="A33" s="156" t="s">
        <v>97</v>
      </c>
      <c r="B33" s="154"/>
      <c r="C33" s="154"/>
      <c r="D33" s="147" t="s">
        <v>169</v>
      </c>
      <c r="E33" s="171"/>
      <c r="F33" s="193"/>
      <c r="G33" s="198">
        <v>10</v>
      </c>
      <c r="H33" s="157" t="s">
        <v>243</v>
      </c>
    </row>
    <row r="34" spans="1:8" x14ac:dyDescent="0.2">
      <c r="A34" s="156" t="s">
        <v>117</v>
      </c>
      <c r="B34" s="154"/>
      <c r="C34" s="154"/>
      <c r="D34" s="147" t="s">
        <v>169</v>
      </c>
      <c r="E34" s="171"/>
      <c r="F34" s="193"/>
      <c r="G34" s="198">
        <v>10</v>
      </c>
      <c r="H34" s="157" t="s">
        <v>243</v>
      </c>
    </row>
    <row r="35" spans="1:8" ht="16" thickBot="1" x14ac:dyDescent="0.25">
      <c r="A35" s="158" t="s">
        <v>98</v>
      </c>
      <c r="B35" s="159"/>
      <c r="C35" s="159"/>
      <c r="D35" s="160" t="s">
        <v>169</v>
      </c>
      <c r="E35" s="173"/>
      <c r="F35" s="196"/>
      <c r="G35" s="200">
        <v>10</v>
      </c>
      <c r="H35" s="161" t="s">
        <v>244</v>
      </c>
    </row>
    <row r="36" spans="1:8" x14ac:dyDescent="0.2">
      <c r="E36" s="39">
        <f>SUM(E2:E35)</f>
        <v>10340</v>
      </c>
      <c r="F36" s="39">
        <f>SUM(F2:F35)</f>
        <v>8940</v>
      </c>
    </row>
  </sheetData>
  <autoFilter ref="A1:G38" xr:uid="{00000000-0009-0000-0000-000005000000}"/>
  <sortState ref="A2:G35">
    <sortCondition ref="G2:G35"/>
    <sortCondition ref="C2:C35"/>
  </sortState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4"/>
  <sheetViews>
    <sheetView topLeftCell="A10" workbookViewId="0">
      <selection activeCell="E2" sqref="E2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7.1640625" style="3" bestFit="1" customWidth="1"/>
    <col min="4" max="4" width="5.6640625" bestFit="1" customWidth="1"/>
    <col min="5" max="5" width="10.83203125" style="39" bestFit="1" customWidth="1"/>
    <col min="6" max="6" width="5.33203125" bestFit="1" customWidth="1"/>
    <col min="7" max="8" width="8.33203125" bestFit="1" customWidth="1"/>
    <col min="19" max="19" width="12.33203125" bestFit="1" customWidth="1"/>
    <col min="21" max="21" width="13" customWidth="1"/>
    <col min="22" max="22" width="8.83203125" bestFit="1" customWidth="1"/>
  </cols>
  <sheetData>
    <row r="1" spans="1:23" x14ac:dyDescent="0.2">
      <c r="A1" s="131" t="s">
        <v>4</v>
      </c>
      <c r="B1" s="132" t="s">
        <v>175</v>
      </c>
      <c r="C1" s="132" t="s">
        <v>160</v>
      </c>
      <c r="D1" s="132" t="s">
        <v>18</v>
      </c>
      <c r="E1" s="185" t="s">
        <v>235</v>
      </c>
      <c r="F1" s="132" t="s">
        <v>176</v>
      </c>
      <c r="G1" s="132" t="s">
        <v>63</v>
      </c>
      <c r="H1" s="133" t="s">
        <v>54</v>
      </c>
      <c r="I1" s="134" t="s">
        <v>73</v>
      </c>
      <c r="J1" s="135">
        <f>COUNTIF(F:F,I1)</f>
        <v>10</v>
      </c>
      <c r="K1" s="136"/>
    </row>
    <row r="2" spans="1:23" x14ac:dyDescent="0.2">
      <c r="A2" s="137" t="s">
        <v>165</v>
      </c>
      <c r="B2" s="138">
        <v>52</v>
      </c>
      <c r="C2" s="138" t="s">
        <v>164</v>
      </c>
      <c r="D2" s="138">
        <v>2006</v>
      </c>
      <c r="E2" s="186">
        <v>350</v>
      </c>
      <c r="F2" s="35" t="s">
        <v>73</v>
      </c>
      <c r="G2" s="35" t="s">
        <v>177</v>
      </c>
      <c r="H2" s="123">
        <v>1</v>
      </c>
      <c r="I2" s="139" t="s">
        <v>57</v>
      </c>
      <c r="J2" s="35">
        <f t="shared" ref="J2:J3" si="0">COUNTIF(F:F,I2)</f>
        <v>8</v>
      </c>
      <c r="K2" s="80"/>
    </row>
    <row r="3" spans="1:23" x14ac:dyDescent="0.2">
      <c r="A3" s="137" t="s">
        <v>178</v>
      </c>
      <c r="B3" s="138">
        <v>56</v>
      </c>
      <c r="C3" s="138" t="s">
        <v>164</v>
      </c>
      <c r="D3" s="138">
        <v>2007</v>
      </c>
      <c r="E3" s="186">
        <v>350</v>
      </c>
      <c r="F3" s="35" t="s">
        <v>57</v>
      </c>
      <c r="G3" s="35" t="s">
        <v>167</v>
      </c>
      <c r="H3" s="123">
        <v>4</v>
      </c>
      <c r="I3" s="139" t="s">
        <v>169</v>
      </c>
      <c r="J3" s="35">
        <f t="shared" si="0"/>
        <v>3</v>
      </c>
      <c r="K3" s="80"/>
      <c r="S3" t="s">
        <v>220</v>
      </c>
      <c r="U3" t="s">
        <v>221</v>
      </c>
      <c r="V3" t="s">
        <v>219</v>
      </c>
    </row>
    <row r="4" spans="1:23" ht="16" thickBot="1" x14ac:dyDescent="0.25">
      <c r="A4" s="137" t="s">
        <v>179</v>
      </c>
      <c r="B4" s="138">
        <v>54</v>
      </c>
      <c r="C4" s="138" t="s">
        <v>164</v>
      </c>
      <c r="D4" s="138">
        <v>2007</v>
      </c>
      <c r="E4" s="186">
        <v>350</v>
      </c>
      <c r="F4" s="35" t="s">
        <v>57</v>
      </c>
      <c r="G4" s="35" t="s">
        <v>180</v>
      </c>
      <c r="H4" s="123">
        <v>4</v>
      </c>
      <c r="I4" s="140"/>
      <c r="J4" s="141">
        <f>SUM(J1:J3)</f>
        <v>21</v>
      </c>
      <c r="K4" s="142"/>
      <c r="P4">
        <v>87.5</v>
      </c>
      <c r="Q4">
        <v>4</v>
      </c>
      <c r="S4" s="39">
        <f>(P4+$Q$3)*Q4</f>
        <v>350</v>
      </c>
      <c r="T4" t="s">
        <v>218</v>
      </c>
      <c r="U4">
        <v>4</v>
      </c>
      <c r="V4">
        <v>3</v>
      </c>
      <c r="W4" s="39">
        <f>S4*V4*U4</f>
        <v>4200</v>
      </c>
    </row>
    <row r="5" spans="1:23" ht="16" thickBot="1" x14ac:dyDescent="0.25">
      <c r="A5" s="137" t="s">
        <v>181</v>
      </c>
      <c r="B5" s="138">
        <v>58</v>
      </c>
      <c r="C5" s="138" t="s">
        <v>164</v>
      </c>
      <c r="D5" s="138">
        <v>2007</v>
      </c>
      <c r="E5" s="186">
        <v>350</v>
      </c>
      <c r="F5" s="35" t="s">
        <v>57</v>
      </c>
      <c r="G5" s="35" t="s">
        <v>180</v>
      </c>
      <c r="H5" s="123">
        <v>4</v>
      </c>
      <c r="I5" s="3"/>
      <c r="J5" s="3"/>
      <c r="P5">
        <v>92.5</v>
      </c>
      <c r="Q5">
        <v>3</v>
      </c>
      <c r="S5" s="39">
        <f t="shared" ref="S5:S7" si="1">(P5+$Q$3)*Q5</f>
        <v>277.5</v>
      </c>
      <c r="T5" t="s">
        <v>217</v>
      </c>
      <c r="U5">
        <v>3</v>
      </c>
      <c r="V5">
        <v>2</v>
      </c>
      <c r="W5" s="39">
        <f t="shared" ref="W5:W6" si="2">S5*V5*U5</f>
        <v>1665</v>
      </c>
    </row>
    <row r="6" spans="1:23" ht="21" x14ac:dyDescent="0.25">
      <c r="A6" s="137" t="s">
        <v>16</v>
      </c>
      <c r="B6" s="138">
        <v>12</v>
      </c>
      <c r="C6" s="138" t="s">
        <v>164</v>
      </c>
      <c r="D6" s="138">
        <v>2005</v>
      </c>
      <c r="E6" s="186">
        <v>350</v>
      </c>
      <c r="F6" s="35" t="s">
        <v>73</v>
      </c>
      <c r="G6" s="35" t="s">
        <v>177</v>
      </c>
      <c r="H6" s="123">
        <v>1</v>
      </c>
      <c r="I6" s="422" t="s">
        <v>54</v>
      </c>
      <c r="J6" s="419"/>
      <c r="K6" s="420"/>
      <c r="P6">
        <v>102.5</v>
      </c>
      <c r="Q6">
        <v>3</v>
      </c>
      <c r="S6" s="39">
        <f t="shared" si="1"/>
        <v>307.5</v>
      </c>
      <c r="T6" t="s">
        <v>216</v>
      </c>
      <c r="U6">
        <v>3</v>
      </c>
      <c r="V6">
        <v>1</v>
      </c>
      <c r="W6" s="39">
        <f t="shared" si="2"/>
        <v>922.5</v>
      </c>
    </row>
    <row r="7" spans="1:23" x14ac:dyDescent="0.2">
      <c r="A7" s="137" t="s">
        <v>6</v>
      </c>
      <c r="B7" s="138">
        <v>2</v>
      </c>
      <c r="C7" s="138" t="s">
        <v>164</v>
      </c>
      <c r="D7" s="138">
        <v>2005</v>
      </c>
      <c r="E7" s="186">
        <v>350</v>
      </c>
      <c r="F7" s="35" t="s">
        <v>57</v>
      </c>
      <c r="G7" s="35" t="s">
        <v>177</v>
      </c>
      <c r="H7" s="123">
        <v>4</v>
      </c>
      <c r="I7" s="87">
        <v>1</v>
      </c>
      <c r="J7" s="35">
        <f>COUNTIF(H:H,I7)</f>
        <v>3</v>
      </c>
      <c r="K7" s="80" t="s">
        <v>182</v>
      </c>
      <c r="P7">
        <v>122.5</v>
      </c>
      <c r="Q7">
        <v>3</v>
      </c>
      <c r="S7" s="39">
        <f t="shared" si="1"/>
        <v>367.5</v>
      </c>
      <c r="W7" s="39"/>
    </row>
    <row r="8" spans="1:23" x14ac:dyDescent="0.2">
      <c r="A8" s="137" t="s">
        <v>74</v>
      </c>
      <c r="B8" s="138">
        <v>27</v>
      </c>
      <c r="C8" s="138" t="s">
        <v>164</v>
      </c>
      <c r="D8" s="138">
        <v>2002</v>
      </c>
      <c r="E8" s="186">
        <v>350</v>
      </c>
      <c r="F8" s="35" t="s">
        <v>73</v>
      </c>
      <c r="G8" s="35" t="s">
        <v>177</v>
      </c>
      <c r="H8" s="123">
        <v>3</v>
      </c>
      <c r="I8" s="87">
        <v>2</v>
      </c>
      <c r="J8" s="35">
        <f t="shared" ref="J8:J12" si="3">COUNTIF(H:H,I8)</f>
        <v>4</v>
      </c>
      <c r="K8" s="80" t="s">
        <v>183</v>
      </c>
      <c r="S8" s="162"/>
      <c r="W8">
        <v>75</v>
      </c>
    </row>
    <row r="9" spans="1:23" x14ac:dyDescent="0.2">
      <c r="A9" s="137" t="s">
        <v>12</v>
      </c>
      <c r="B9" s="138">
        <v>8</v>
      </c>
      <c r="C9" s="138" t="s">
        <v>164</v>
      </c>
      <c r="D9" s="138">
        <v>2000</v>
      </c>
      <c r="E9" s="186">
        <v>350</v>
      </c>
      <c r="F9" s="35" t="s">
        <v>73</v>
      </c>
      <c r="G9" s="35" t="s">
        <v>167</v>
      </c>
      <c r="H9" s="123">
        <v>2</v>
      </c>
      <c r="I9" s="87">
        <v>3</v>
      </c>
      <c r="J9" s="35">
        <f t="shared" si="3"/>
        <v>3</v>
      </c>
      <c r="K9" s="80" t="s">
        <v>183</v>
      </c>
      <c r="W9" s="39">
        <f>SUM(W4:W8)</f>
        <v>6862.5</v>
      </c>
    </row>
    <row r="10" spans="1:23" x14ac:dyDescent="0.2">
      <c r="A10" s="137" t="s">
        <v>97</v>
      </c>
      <c r="B10" s="138"/>
      <c r="C10" s="138" t="s">
        <v>164</v>
      </c>
      <c r="D10" s="138"/>
      <c r="E10" s="186"/>
      <c r="F10" s="35" t="s">
        <v>169</v>
      </c>
      <c r="G10" s="35" t="s">
        <v>167</v>
      </c>
      <c r="H10" s="123">
        <v>6</v>
      </c>
      <c r="I10" s="87">
        <v>4</v>
      </c>
      <c r="J10" s="35">
        <f t="shared" si="3"/>
        <v>4</v>
      </c>
      <c r="K10" s="80" t="s">
        <v>184</v>
      </c>
    </row>
    <row r="11" spans="1:23" x14ac:dyDescent="0.2">
      <c r="A11" s="137" t="s">
        <v>9</v>
      </c>
      <c r="B11" s="138">
        <v>5</v>
      </c>
      <c r="C11" s="138" t="s">
        <v>164</v>
      </c>
      <c r="D11" s="138">
        <v>2002</v>
      </c>
      <c r="E11" s="186">
        <v>350</v>
      </c>
      <c r="F11" s="35" t="s">
        <v>73</v>
      </c>
      <c r="G11" s="35" t="s">
        <v>177</v>
      </c>
      <c r="H11" s="123">
        <v>2</v>
      </c>
      <c r="I11" s="87">
        <v>5</v>
      </c>
      <c r="J11" s="35">
        <f t="shared" si="3"/>
        <v>4</v>
      </c>
      <c r="K11" s="80" t="s">
        <v>185</v>
      </c>
      <c r="W11">
        <v>5970</v>
      </c>
    </row>
    <row r="12" spans="1:23" x14ac:dyDescent="0.2">
      <c r="A12" s="137" t="s">
        <v>117</v>
      </c>
      <c r="B12" s="138"/>
      <c r="C12" s="138" t="s">
        <v>164</v>
      </c>
      <c r="D12" s="138"/>
      <c r="E12" s="186"/>
      <c r="F12" s="35" t="s">
        <v>169</v>
      </c>
      <c r="G12" s="35" t="s">
        <v>177</v>
      </c>
      <c r="H12" s="123">
        <v>6</v>
      </c>
      <c r="I12" s="87">
        <v>6</v>
      </c>
      <c r="J12" s="35">
        <f t="shared" si="3"/>
        <v>3</v>
      </c>
      <c r="K12" s="80" t="s">
        <v>186</v>
      </c>
      <c r="W12" s="39">
        <f>W11-W9</f>
        <v>-892.5</v>
      </c>
    </row>
    <row r="13" spans="1:23" ht="16" thickBot="1" x14ac:dyDescent="0.25">
      <c r="A13" s="137" t="s">
        <v>13</v>
      </c>
      <c r="B13" s="138">
        <v>9</v>
      </c>
      <c r="C13" s="138" t="s">
        <v>164</v>
      </c>
      <c r="D13" s="138">
        <v>2003</v>
      </c>
      <c r="E13" s="186">
        <v>350</v>
      </c>
      <c r="F13" s="35" t="s">
        <v>57</v>
      </c>
      <c r="G13" s="35" t="s">
        <v>180</v>
      </c>
      <c r="H13" s="123">
        <v>5</v>
      </c>
      <c r="I13" s="140"/>
      <c r="J13" s="141">
        <f>SUM(J7:J12)</f>
        <v>21</v>
      </c>
      <c r="K13" s="142"/>
    </row>
    <row r="14" spans="1:23" ht="16" thickBot="1" x14ac:dyDescent="0.25">
      <c r="A14" s="137" t="s">
        <v>15</v>
      </c>
      <c r="B14" s="138">
        <v>11</v>
      </c>
      <c r="C14" s="138" t="s">
        <v>164</v>
      </c>
      <c r="D14" s="138">
        <v>2006</v>
      </c>
      <c r="E14" s="186">
        <v>350</v>
      </c>
      <c r="F14" s="35" t="s">
        <v>73</v>
      </c>
      <c r="G14" s="35" t="s">
        <v>177</v>
      </c>
      <c r="H14" s="123">
        <v>1</v>
      </c>
      <c r="I14" s="3"/>
      <c r="J14" s="3"/>
    </row>
    <row r="15" spans="1:23" ht="21" x14ac:dyDescent="0.25">
      <c r="A15" s="137" t="s">
        <v>114</v>
      </c>
      <c r="B15" s="138">
        <v>40</v>
      </c>
      <c r="C15" s="138" t="s">
        <v>164</v>
      </c>
      <c r="D15" s="138">
        <v>2002</v>
      </c>
      <c r="E15" s="186">
        <v>350</v>
      </c>
      <c r="F15" s="35" t="s">
        <v>57</v>
      </c>
      <c r="G15" s="35" t="s">
        <v>180</v>
      </c>
      <c r="H15" s="123">
        <v>5</v>
      </c>
      <c r="I15" s="422" t="s">
        <v>63</v>
      </c>
      <c r="J15" s="419"/>
      <c r="K15" s="420"/>
    </row>
    <row r="16" spans="1:23" x14ac:dyDescent="0.2">
      <c r="A16" s="137" t="s">
        <v>7</v>
      </c>
      <c r="B16" s="138">
        <v>3</v>
      </c>
      <c r="C16" s="138" t="s">
        <v>164</v>
      </c>
      <c r="D16" s="138">
        <v>2003</v>
      </c>
      <c r="E16" s="186">
        <v>350</v>
      </c>
      <c r="F16" s="35" t="s">
        <v>57</v>
      </c>
      <c r="G16" s="35" t="s">
        <v>167</v>
      </c>
      <c r="H16" s="123">
        <v>5</v>
      </c>
      <c r="I16" s="87" t="s">
        <v>167</v>
      </c>
      <c r="J16" s="35">
        <f>COUNTIF(G:G,I16)</f>
        <v>7</v>
      </c>
      <c r="K16" s="80"/>
    </row>
    <row r="17" spans="1:11" x14ac:dyDescent="0.2">
      <c r="A17" s="137" t="s">
        <v>47</v>
      </c>
      <c r="B17" s="138">
        <v>20</v>
      </c>
      <c r="C17" s="138" t="s">
        <v>164</v>
      </c>
      <c r="D17" s="138">
        <v>2001</v>
      </c>
      <c r="E17" s="186">
        <v>350</v>
      </c>
      <c r="F17" s="35" t="s">
        <v>73</v>
      </c>
      <c r="G17" s="35" t="s">
        <v>167</v>
      </c>
      <c r="H17" s="123">
        <v>2</v>
      </c>
      <c r="I17" s="87" t="s">
        <v>180</v>
      </c>
      <c r="J17" s="35">
        <f t="shared" ref="J17:J18" si="4">COUNTIF(G:G,I17)</f>
        <v>7</v>
      </c>
      <c r="K17" s="80"/>
    </row>
    <row r="18" spans="1:11" x14ac:dyDescent="0.2">
      <c r="A18" s="137" t="s">
        <v>10</v>
      </c>
      <c r="B18" s="138">
        <v>6</v>
      </c>
      <c r="C18" s="138" t="s">
        <v>164</v>
      </c>
      <c r="D18" s="138">
        <v>2003</v>
      </c>
      <c r="E18" s="186">
        <v>350</v>
      </c>
      <c r="F18" s="35" t="s">
        <v>73</v>
      </c>
      <c r="G18" s="35" t="s">
        <v>180</v>
      </c>
      <c r="H18" s="123">
        <v>3</v>
      </c>
      <c r="I18" s="87" t="s">
        <v>177</v>
      </c>
      <c r="J18" s="35">
        <f t="shared" si="4"/>
        <v>7</v>
      </c>
      <c r="K18" s="80"/>
    </row>
    <row r="19" spans="1:11" x14ac:dyDescent="0.2">
      <c r="A19" s="137" t="s">
        <v>11</v>
      </c>
      <c r="B19" s="138">
        <v>7</v>
      </c>
      <c r="C19" s="138" t="s">
        <v>164</v>
      </c>
      <c r="D19" s="138">
        <v>2002</v>
      </c>
      <c r="E19" s="186">
        <v>350</v>
      </c>
      <c r="F19" s="35" t="s">
        <v>73</v>
      </c>
      <c r="G19" s="35" t="s">
        <v>180</v>
      </c>
      <c r="H19" s="123">
        <v>2</v>
      </c>
      <c r="I19" s="87"/>
      <c r="J19" s="35">
        <f>SUM(J16:J18)</f>
        <v>21</v>
      </c>
      <c r="K19" s="80"/>
    </row>
    <row r="20" spans="1:11" ht="16" thickBot="1" x14ac:dyDescent="0.25">
      <c r="A20" s="137" t="s">
        <v>98</v>
      </c>
      <c r="B20" s="138"/>
      <c r="C20" s="138" t="s">
        <v>164</v>
      </c>
      <c r="D20" s="138"/>
      <c r="E20" s="186"/>
      <c r="F20" s="35" t="s">
        <v>169</v>
      </c>
      <c r="G20" s="35" t="s">
        <v>180</v>
      </c>
      <c r="H20" s="123">
        <v>6</v>
      </c>
      <c r="I20" s="140"/>
      <c r="J20" s="141"/>
      <c r="K20" s="142"/>
    </row>
    <row r="21" spans="1:11" x14ac:dyDescent="0.2">
      <c r="A21" s="137" t="s">
        <v>8</v>
      </c>
      <c r="B21" s="138">
        <v>4</v>
      </c>
      <c r="C21" s="138" t="s">
        <v>164</v>
      </c>
      <c r="D21" s="138">
        <v>2006</v>
      </c>
      <c r="E21" s="186">
        <v>350</v>
      </c>
      <c r="F21" s="35" t="s">
        <v>57</v>
      </c>
      <c r="G21" s="35" t="s">
        <v>167</v>
      </c>
      <c r="H21" s="123">
        <v>5</v>
      </c>
      <c r="I21" s="3"/>
      <c r="J21" s="3"/>
    </row>
    <row r="22" spans="1:11" ht="16" thickBot="1" x14ac:dyDescent="0.25">
      <c r="A22" s="143" t="s">
        <v>79</v>
      </c>
      <c r="B22" s="144">
        <v>33</v>
      </c>
      <c r="C22" s="144" t="s">
        <v>164</v>
      </c>
      <c r="D22" s="144">
        <v>2001</v>
      </c>
      <c r="E22" s="186">
        <v>350</v>
      </c>
      <c r="F22" s="141" t="s">
        <v>73</v>
      </c>
      <c r="G22" s="141" t="s">
        <v>167</v>
      </c>
      <c r="H22" s="125">
        <v>3</v>
      </c>
      <c r="I22" s="3"/>
      <c r="J22" s="3"/>
    </row>
    <row r="23" spans="1:11" x14ac:dyDescent="0.2">
      <c r="E23" s="39">
        <f>SUM(E2:E22)</f>
        <v>6300</v>
      </c>
      <c r="I23" s="3"/>
      <c r="J23" s="3"/>
    </row>
    <row r="24" spans="1:11" x14ac:dyDescent="0.2">
      <c r="B24" s="3"/>
      <c r="D24" s="3"/>
      <c r="E24" s="187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I29"/>
  <sheetViews>
    <sheetView topLeftCell="A4" workbookViewId="0">
      <selection activeCell="F26" sqref="F26:G26"/>
    </sheetView>
  </sheetViews>
  <sheetFormatPr baseColWidth="10" defaultRowHeight="15" x14ac:dyDescent="0.2"/>
  <cols>
    <col min="3" max="3" width="25.83203125" bestFit="1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16" t="s">
        <v>187</v>
      </c>
      <c r="C6" s="417"/>
      <c r="D6" s="416" t="s">
        <v>188</v>
      </c>
      <c r="E6" s="418"/>
      <c r="F6" s="414" t="s">
        <v>189</v>
      </c>
      <c r="G6" s="415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0" x14ac:dyDescent="0.2">
      <c r="A15" s="91" t="s">
        <v>152</v>
      </c>
      <c r="B15" s="92" t="s">
        <v>153</v>
      </c>
      <c r="C15" s="93" t="s">
        <v>191</v>
      </c>
      <c r="D15" s="94" t="s">
        <v>153</v>
      </c>
      <c r="E15" s="95" t="s">
        <v>155</v>
      </c>
      <c r="F15" s="94"/>
      <c r="G15" s="95"/>
    </row>
    <row r="16" spans="1:7" x14ac:dyDescent="0.2">
      <c r="A16" s="81" t="s">
        <v>156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157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9" ht="16" thickBot="1" x14ac:dyDescent="0.25">
      <c r="A18" s="96" t="s">
        <v>158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159</v>
      </c>
    </row>
    <row r="25" spans="1:9" ht="16" thickBot="1" x14ac:dyDescent="0.25"/>
    <row r="26" spans="1:9" x14ac:dyDescent="0.2">
      <c r="B26" s="416" t="s">
        <v>190</v>
      </c>
      <c r="C26" s="418"/>
      <c r="D26" s="416" t="s">
        <v>187</v>
      </c>
      <c r="E26" s="417"/>
      <c r="F26" s="416" t="s">
        <v>188</v>
      </c>
      <c r="G26" s="418"/>
      <c r="H26" s="414" t="s">
        <v>189</v>
      </c>
      <c r="I26" s="415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156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1</vt:i4>
      </vt:variant>
    </vt:vector>
  </HeadingPairs>
  <TitlesOfParts>
    <vt:vector size="42" baseType="lpstr">
      <vt:lpstr>Startnummern Regio</vt:lpstr>
      <vt:lpstr>Terminplan Landgrf LG4</vt:lpstr>
      <vt:lpstr>LG VI - 2017 Terminplan</vt:lpstr>
      <vt:lpstr>2018 LG2 Landgraaf Zeitläufe 1</vt:lpstr>
      <vt:lpstr>2018 LG2  Landgraaf Zeitläufe 2</vt:lpstr>
      <vt:lpstr>LG VI Stubai 23.-26.11.17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dieter.horning@me.com</cp:lastModifiedBy>
  <cp:lastPrinted>2017-12-09T18:19:52Z</cp:lastPrinted>
  <dcterms:created xsi:type="dcterms:W3CDTF">2016-09-11T16:27:31Z</dcterms:created>
  <dcterms:modified xsi:type="dcterms:W3CDTF">2018-07-30T05:14:31Z</dcterms:modified>
</cp:coreProperties>
</file>